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5 - Statistik\1.Daten\10 TOURISMUS\HESTA ab 2017\Jahres- und saisonale Tabellen\"/>
    </mc:Choice>
  </mc:AlternateContent>
  <workbookProtection lockStructure="1"/>
  <bookViews>
    <workbookView xWindow="14505" yWindow="-15" windowWidth="14310" windowHeight="14700"/>
  </bookViews>
  <sheets>
    <sheet name="Herkunftsländer" sheetId="2" r:id="rId1"/>
    <sheet name="Uebersetzungen" sheetId="3" state="hidden" r:id="rId2"/>
  </sheets>
  <calcPr calcId="162913"/>
</workbook>
</file>

<file path=xl/calcChain.xml><?xml version="1.0" encoding="utf-8"?>
<calcChain xmlns="http://schemas.openxmlformats.org/spreadsheetml/2006/main">
  <c r="A86" i="2" l="1"/>
  <c r="A85" i="2"/>
  <c r="A84" i="2"/>
  <c r="A83" i="2"/>
  <c r="A82" i="2"/>
  <c r="A79" i="2"/>
  <c r="A76" i="2"/>
  <c r="A81" i="2"/>
  <c r="A80" i="2"/>
  <c r="A78" i="2"/>
  <c r="A77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2" i="2"/>
  <c r="A31" i="2"/>
  <c r="A30" i="2"/>
  <c r="A29" i="2"/>
  <c r="A28" i="2"/>
  <c r="A27" i="2"/>
  <c r="A26" i="2"/>
  <c r="A25" i="2"/>
  <c r="A23" i="2"/>
  <c r="A34" i="2"/>
  <c r="A33" i="2"/>
  <c r="A24" i="2"/>
  <c r="A22" i="2"/>
  <c r="A21" i="2"/>
  <c r="A20" i="2"/>
  <c r="A19" i="2"/>
  <c r="A18" i="2"/>
  <c r="A17" i="2"/>
  <c r="A16" i="2"/>
  <c r="A15" i="2"/>
  <c r="A14" i="2"/>
  <c r="A13" i="2"/>
  <c r="AA12" i="2" l="1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7" i="2"/>
  <c r="A9" i="2"/>
  <c r="A89" i="2"/>
  <c r="A88" i="2"/>
</calcChain>
</file>

<file path=xl/sharedStrings.xml><?xml version="1.0" encoding="utf-8"?>
<sst xmlns="http://schemas.openxmlformats.org/spreadsheetml/2006/main" count="436" uniqueCount="386">
  <si>
    <t>Herkunftsland Name</t>
  </si>
  <si>
    <t>Aegypten</t>
  </si>
  <si>
    <t>Argentinien</t>
  </si>
  <si>
    <t>Belgien</t>
  </si>
  <si>
    <t>Brasilien</t>
  </si>
  <si>
    <t>Bulgarien</t>
  </si>
  <si>
    <t>Chile</t>
  </si>
  <si>
    <t>Dänemark</t>
  </si>
  <si>
    <t>Deutschland</t>
  </si>
  <si>
    <t>Finnland</t>
  </si>
  <si>
    <t>Frankreich</t>
  </si>
  <si>
    <t>Griechenland</t>
  </si>
  <si>
    <t>Hongkong</t>
  </si>
  <si>
    <t>Indien</t>
  </si>
  <si>
    <t>Indonesien</t>
  </si>
  <si>
    <t>Island</t>
  </si>
  <si>
    <t>Israel</t>
  </si>
  <si>
    <t>Italien</t>
  </si>
  <si>
    <t>Japan</t>
  </si>
  <si>
    <t>Kanada</t>
  </si>
  <si>
    <t>Kroatien</t>
  </si>
  <si>
    <t>Liechtenstein</t>
  </si>
  <si>
    <t>Luxemburg</t>
  </si>
  <si>
    <t>Malaysia</t>
  </si>
  <si>
    <t>Niederlande</t>
  </si>
  <si>
    <t>Norwegen</t>
  </si>
  <si>
    <t>Österreich</t>
  </si>
  <si>
    <t>Philippinen</t>
  </si>
  <si>
    <t>Polen</t>
  </si>
  <si>
    <t>Portugal</t>
  </si>
  <si>
    <t>Rumänien</t>
  </si>
  <si>
    <t>Russland</t>
  </si>
  <si>
    <t>Schweden</t>
  </si>
  <si>
    <t>Schweiz</t>
  </si>
  <si>
    <t>Singapur</t>
  </si>
  <si>
    <t>Slovakei</t>
  </si>
  <si>
    <t>Slowenien</t>
  </si>
  <si>
    <t>Spanien</t>
  </si>
  <si>
    <t>Thailand</t>
  </si>
  <si>
    <t>Türkei</t>
  </si>
  <si>
    <t>Übriges Afrika</t>
  </si>
  <si>
    <t>Übriges Europa</t>
  </si>
  <si>
    <t>Übriges Nordafrika</t>
  </si>
  <si>
    <t>Übriges Südamerika</t>
  </si>
  <si>
    <t>Übriges Süd- und Ostasien</t>
  </si>
  <si>
    <t>Übriges Westasien</t>
  </si>
  <si>
    <t>Ukraine</t>
  </si>
  <si>
    <t>Ungarn</t>
  </si>
  <si>
    <t>Vereinigtes Königreich</t>
  </si>
  <si>
    <t>Australien</t>
  </si>
  <si>
    <t>Estland</t>
  </si>
  <si>
    <t>Lettland</t>
  </si>
  <si>
    <t>Litauen</t>
  </si>
  <si>
    <t>Malta</t>
  </si>
  <si>
    <t>Neuseeland, Ozeanien</t>
  </si>
  <si>
    <t>Serbien</t>
  </si>
  <si>
    <t>Zypern</t>
  </si>
  <si>
    <t>Total</t>
  </si>
  <si>
    <t>Quelle: BFS (HESTA)</t>
  </si>
  <si>
    <t>Bahrain</t>
  </si>
  <si>
    <t>Katar</t>
  </si>
  <si>
    <t>Kuwait</t>
  </si>
  <si>
    <t>Mexiko</t>
  </si>
  <si>
    <t>Oman</t>
  </si>
  <si>
    <t>Übriges Zentralamerika, Karibik</t>
  </si>
  <si>
    <t>Vereinigte Arabische Emirate</t>
  </si>
  <si>
    <t xml:space="preserve">  1 145</t>
  </si>
  <si>
    <t xml:space="preserve">  7 386</t>
  </si>
  <si>
    <t xml:space="preserve">  16 026</t>
  </si>
  <si>
    <t xml:space="preserve">  1 726</t>
  </si>
  <si>
    <t xml:space="preserve">  3 852</t>
  </si>
  <si>
    <t xml:space="preserve">  11 607</t>
  </si>
  <si>
    <t xml:space="preserve">  1 995</t>
  </si>
  <si>
    <t xml:space="preserve">  7 931</t>
  </si>
  <si>
    <t xml:space="preserve">  12 675</t>
  </si>
  <si>
    <t xml:space="preserve">  3 428</t>
  </si>
  <si>
    <t xml:space="preserve">  4 389</t>
  </si>
  <si>
    <t xml:space="preserve">  4 703</t>
  </si>
  <si>
    <t xml:space="preserve">  13 906</t>
  </si>
  <si>
    <t xml:space="preserve">  286 696</t>
  </si>
  <si>
    <t xml:space="preserve"> 1 056 669</t>
  </si>
  <si>
    <t xml:space="preserve">  3 320</t>
  </si>
  <si>
    <t xml:space="preserve">  2 310</t>
  </si>
  <si>
    <t xml:space="preserve">  8 316</t>
  </si>
  <si>
    <t xml:space="preserve">  18 356</t>
  </si>
  <si>
    <t xml:space="preserve">  56 210</t>
  </si>
  <si>
    <t xml:space="preserve">  1 206</t>
  </si>
  <si>
    <t xml:space="preserve">  4 755</t>
  </si>
  <si>
    <t xml:space="preserve">  2 471</t>
  </si>
  <si>
    <t xml:space="preserve">  5 498</t>
  </si>
  <si>
    <t xml:space="preserve">  2 256</t>
  </si>
  <si>
    <t xml:space="preserve">  5 528</t>
  </si>
  <si>
    <t xml:space="preserve">  1 175</t>
  </si>
  <si>
    <t xml:space="preserve">  1 754</t>
  </si>
  <si>
    <t xml:space="preserve">  2 876</t>
  </si>
  <si>
    <t xml:space="preserve">  4 220</t>
  </si>
  <si>
    <t xml:space="preserve">  19 549</t>
  </si>
  <si>
    <t xml:space="preserve">  53 182</t>
  </si>
  <si>
    <t xml:space="preserve">  162 105</t>
  </si>
  <si>
    <t xml:space="preserve">  23 559</t>
  </si>
  <si>
    <t xml:space="preserve">  40 376</t>
  </si>
  <si>
    <t xml:space="preserve">  4 452</t>
  </si>
  <si>
    <t xml:space="preserve">  13 866</t>
  </si>
  <si>
    <t xml:space="preserve">  1 518</t>
  </si>
  <si>
    <t xml:space="preserve">  1 212</t>
  </si>
  <si>
    <t xml:space="preserve">  2 415</t>
  </si>
  <si>
    <t xml:space="preserve">  1 307</t>
  </si>
  <si>
    <t xml:space="preserve">  1 637</t>
  </si>
  <si>
    <t xml:space="preserve">  1 954</t>
  </si>
  <si>
    <t xml:space="preserve">  2 171</t>
  </si>
  <si>
    <t xml:space="preserve">  5 281</t>
  </si>
  <si>
    <t xml:space="preserve">  3 810</t>
  </si>
  <si>
    <t xml:space="preserve">  18 328</t>
  </si>
  <si>
    <t xml:space="preserve">  1 674</t>
  </si>
  <si>
    <t xml:space="preserve">  1 009</t>
  </si>
  <si>
    <t xml:space="preserve">  2 121</t>
  </si>
  <si>
    <t xml:space="preserve">  24 702</t>
  </si>
  <si>
    <t xml:space="preserve">  107 496</t>
  </si>
  <si>
    <t xml:space="preserve">  4 126</t>
  </si>
  <si>
    <t xml:space="preserve">  11 850</t>
  </si>
  <si>
    <t xml:space="preserve">  20 719</t>
  </si>
  <si>
    <t xml:space="preserve">  54 450</t>
  </si>
  <si>
    <t xml:space="preserve">  5 321</t>
  </si>
  <si>
    <t xml:space="preserve">  24 817</t>
  </si>
  <si>
    <t xml:space="preserve">  1 197</t>
  </si>
  <si>
    <t xml:space="preserve">  5 047</t>
  </si>
  <si>
    <t xml:space="preserve">  1 504</t>
  </si>
  <si>
    <t xml:space="preserve">  5 411</t>
  </si>
  <si>
    <t xml:space="preserve">  10 360</t>
  </si>
  <si>
    <t xml:space="preserve">  60 615</t>
  </si>
  <si>
    <t xml:space="preserve">  1 422</t>
  </si>
  <si>
    <t xml:space="preserve">  4 683</t>
  </si>
  <si>
    <t xml:space="preserve">  7 019</t>
  </si>
  <si>
    <t xml:space="preserve">  23 111</t>
  </si>
  <si>
    <t xml:space="preserve"> 1 113 015</t>
  </si>
  <si>
    <t xml:space="preserve"> 2 868 239</t>
  </si>
  <si>
    <t xml:space="preserve">  1 730</t>
  </si>
  <si>
    <t xml:space="preserve">  4 321</t>
  </si>
  <si>
    <t xml:space="preserve">  1 132</t>
  </si>
  <si>
    <t xml:space="preserve">  3 400</t>
  </si>
  <si>
    <t xml:space="preserve">  2 387</t>
  </si>
  <si>
    <t xml:space="preserve">  3 620</t>
  </si>
  <si>
    <t xml:space="preserve">  9 517</t>
  </si>
  <si>
    <t xml:space="preserve">  4 084</t>
  </si>
  <si>
    <t xml:space="preserve">  2 082</t>
  </si>
  <si>
    <t xml:space="preserve">  2 868</t>
  </si>
  <si>
    <t xml:space="preserve">  4 612</t>
  </si>
  <si>
    <t xml:space="preserve">  15 354</t>
  </si>
  <si>
    <t xml:space="preserve">  1 526</t>
  </si>
  <si>
    <t xml:space="preserve">  6 654</t>
  </si>
  <si>
    <t xml:space="preserve">  1 732</t>
  </si>
  <si>
    <t xml:space="preserve">  2 400</t>
  </si>
  <si>
    <t xml:space="preserve">  8 975</t>
  </si>
  <si>
    <t xml:space="preserve">  1 966</t>
  </si>
  <si>
    <t xml:space="preserve">  1 911</t>
  </si>
  <si>
    <t xml:space="preserve">  1 095</t>
  </si>
  <si>
    <t xml:space="preserve">  1 298</t>
  </si>
  <si>
    <t xml:space="preserve">  7 225</t>
  </si>
  <si>
    <t xml:space="preserve">  2 350</t>
  </si>
  <si>
    <t xml:space="preserve">  1 693</t>
  </si>
  <si>
    <t xml:space="preserve">  6 273</t>
  </si>
  <si>
    <t xml:space="preserve">  37 588</t>
  </si>
  <si>
    <t xml:space="preserve">  140 032</t>
  </si>
  <si>
    <t xml:space="preserve">  31 737</t>
  </si>
  <si>
    <t xml:space="preserve">  80 699</t>
  </si>
  <si>
    <t>Belarus</t>
  </si>
  <si>
    <t>China</t>
  </si>
  <si>
    <t>Iran</t>
  </si>
  <si>
    <t>Irland</t>
  </si>
  <si>
    <t>Korea (Süd-)</t>
  </si>
  <si>
    <t>Saudi-Arabien</t>
  </si>
  <si>
    <t>Südafrika</t>
  </si>
  <si>
    <t>Taiwan (Chinesisches Taipei)</t>
  </si>
  <si>
    <t>Tschechien</t>
  </si>
  <si>
    <t>Vereinigte Staaten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</si>
  <si>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</si>
  <si>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</si>
  <si>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</si>
  <si>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</si>
  <si>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</si>
  <si>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</si>
  <si>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</si>
  <si>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</si>
  <si>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</si>
  <si>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</si>
  <si>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</si>
  <si>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</si>
  <si>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T1-2</t>
  </si>
  <si>
    <t>&lt;SpaltenTitel_1&gt;</t>
  </si>
  <si>
    <t>Totale</t>
  </si>
  <si>
    <t>&lt;SpaltenTitel_2&gt;</t>
  </si>
  <si>
    <t>&lt;SpaltenTitel_3&gt;</t>
  </si>
  <si>
    <t>&lt;Zeilentitel_1&gt;</t>
  </si>
  <si>
    <t>&lt;Zeilentitel_2&gt;</t>
  </si>
  <si>
    <t>&lt;Zeilentitel_3&gt;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</si>
  <si>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</si>
  <si>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</si>
  <si>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</si>
  <si>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</si>
  <si>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</si>
  <si>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</si>
  <si>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</si>
  <si>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</si>
  <si>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</si>
  <si>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&lt;Zeilentitel_13&gt;</t>
  </si>
  <si>
    <t>&lt;Zeilentitel_14&gt;</t>
  </si>
  <si>
    <t>&lt;Zeilentitel_15&gt;</t>
  </si>
  <si>
    <t>&lt;Zeilentitel_16&gt;</t>
  </si>
  <si>
    <t>&lt;Zeilentitel_17&gt;</t>
  </si>
  <si>
    <t>&lt;Zeilentitel_18&gt;</t>
  </si>
  <si>
    <t>&lt;Zeilentitel_19&gt;</t>
  </si>
  <si>
    <t>&lt;Zeilentitel_20&gt;</t>
  </si>
  <si>
    <t>&lt;Zeilentitel_21&gt;</t>
  </si>
  <si>
    <t>&lt;Zeilentitel_22&gt;</t>
  </si>
  <si>
    <t>&lt;Zeilentitel_23&gt;</t>
  </si>
  <si>
    <t>&lt;Zeilentitel_24&gt;</t>
  </si>
  <si>
    <t>&lt;Zeilentitel_25&gt;</t>
  </si>
  <si>
    <t>&lt;Zeilentitel_26&gt;</t>
  </si>
  <si>
    <t>&lt;Zeilentitel_27&gt;</t>
  </si>
  <si>
    <t>&lt;Quelle_1&gt;</t>
  </si>
  <si>
    <t>&lt;Aktualisierung&gt;</t>
  </si>
  <si>
    <t>Letztmals aktualisiert am: 21.08.2024</t>
  </si>
  <si>
    <t>Funtauna: UST (HESTA)</t>
  </si>
  <si>
    <t>Pajais da derivanza</t>
  </si>
  <si>
    <t>Ultima actualisaziun: 21.08.2024</t>
  </si>
  <si>
    <t>Paese di origine Nome</t>
  </si>
  <si>
    <t>Ultimo aggiornamento: 21.08.2024</t>
  </si>
  <si>
    <t>Ankünfte</t>
  </si>
  <si>
    <t>Logiernächte</t>
  </si>
  <si>
    <t>Arriv</t>
  </si>
  <si>
    <t>Pernottaziuns</t>
  </si>
  <si>
    <t>Arrivi</t>
  </si>
  <si>
    <t>Pernottamenti</t>
  </si>
  <si>
    <t>Fonte: UST (HESTA)</t>
  </si>
  <si>
    <t>Egitto</t>
  </si>
  <si>
    <t>Argentina</t>
  </si>
  <si>
    <t>Australia</t>
  </si>
  <si>
    <t>Bahrein</t>
  </si>
  <si>
    <t>Bielorussia</t>
  </si>
  <si>
    <t>Belgio</t>
  </si>
  <si>
    <t>Brasile</t>
  </si>
  <si>
    <t>Bulgaria</t>
  </si>
  <si>
    <t>Cile</t>
  </si>
  <si>
    <t>Cina</t>
  </si>
  <si>
    <t>Danimarca</t>
  </si>
  <si>
    <t>Germania</t>
  </si>
  <si>
    <t>Estonia</t>
  </si>
  <si>
    <t>Finlandia</t>
  </si>
  <si>
    <t>Francia</t>
  </si>
  <si>
    <t>Grecia</t>
  </si>
  <si>
    <t>Hong Kong</t>
  </si>
  <si>
    <t>India</t>
  </si>
  <si>
    <t>Indonesia</t>
  </si>
  <si>
    <t>Irlanda</t>
  </si>
  <si>
    <t>Islanda</t>
  </si>
  <si>
    <t>Israele</t>
  </si>
  <si>
    <t>Italia</t>
  </si>
  <si>
    <t>Giappone</t>
  </si>
  <si>
    <t>Canada</t>
  </si>
  <si>
    <t>Qatar</t>
  </si>
  <si>
    <t>Corea (Sud)</t>
  </si>
  <si>
    <t>Croazia</t>
  </si>
  <si>
    <t>Lettonia</t>
  </si>
  <si>
    <t>Lituania</t>
  </si>
  <si>
    <t>Lussemburgo</t>
  </si>
  <si>
    <t>Messico</t>
  </si>
  <si>
    <t>Nuova Zelanda, Oceania</t>
  </si>
  <si>
    <t>Paesi Bassi</t>
  </si>
  <si>
    <t>Norvegia</t>
  </si>
  <si>
    <t>Austria</t>
  </si>
  <si>
    <t>Filippine</t>
  </si>
  <si>
    <t>Polonia</t>
  </si>
  <si>
    <t>Portogallo</t>
  </si>
  <si>
    <t>Romania</t>
  </si>
  <si>
    <t>Russia</t>
  </si>
  <si>
    <t>Arabia Saudita</t>
  </si>
  <si>
    <t>Svezia</t>
  </si>
  <si>
    <t>Svizzera</t>
  </si>
  <si>
    <t>Serbia</t>
  </si>
  <si>
    <t>Singapore</t>
  </si>
  <si>
    <t>Slovacchia</t>
  </si>
  <si>
    <t>Slovenia</t>
  </si>
  <si>
    <t>Spagna</t>
  </si>
  <si>
    <t>Sudafrica</t>
  </si>
  <si>
    <t>Taiwan (Taipei cinese)</t>
  </si>
  <si>
    <t>Thailandia</t>
  </si>
  <si>
    <t>Repubblica ceca</t>
  </si>
  <si>
    <t>Turchia</t>
  </si>
  <si>
    <t>Resto dell'Africa</t>
  </si>
  <si>
    <t>Resto dell'Europa</t>
  </si>
  <si>
    <t>Resto dell'Africa settentrionale</t>
  </si>
  <si>
    <t>Resto dell'Asia meridionale e orientale</t>
  </si>
  <si>
    <t>Resto dell'America del Sud</t>
  </si>
  <si>
    <t>Resto dell'Asia occidentale</t>
  </si>
  <si>
    <t>Resto dell'America centrale, Caraibi</t>
  </si>
  <si>
    <t>Ucraina</t>
  </si>
  <si>
    <t>Ungheria</t>
  </si>
  <si>
    <t>Emirati Arabi Uniti</t>
  </si>
  <si>
    <t>Stati Uniti</t>
  </si>
  <si>
    <t>Regno Unito</t>
  </si>
  <si>
    <t>Cipro</t>
  </si>
  <si>
    <t>Egipta</t>
  </si>
  <si>
    <t>Belgia</t>
  </si>
  <si>
    <t>Brasilia</t>
  </si>
  <si>
    <t>Danemarc</t>
  </si>
  <si>
    <t>Finlanda</t>
  </si>
  <si>
    <t>Frantscha</t>
  </si>
  <si>
    <t>Grezia</t>
  </si>
  <si>
    <t>Giapun</t>
  </si>
  <si>
    <t>Corea (Sid)</t>
  </si>
  <si>
    <t>Malaisia</t>
  </si>
  <si>
    <t>Mexico</t>
  </si>
  <si>
    <t>Nova Zelanda, Oceania</t>
  </si>
  <si>
    <t>Pajais Bass</t>
  </si>
  <si>
    <t>Filippinas</t>
  </si>
  <si>
    <t>Pologna</t>
  </si>
  <si>
    <t>Rumenia</t>
  </si>
  <si>
    <t>Svizra</t>
  </si>
  <si>
    <t>Slovakia</t>
  </si>
  <si>
    <t>Africa dal Sid</t>
  </si>
  <si>
    <t>Taiwan (Taipeh chinais)</t>
  </si>
  <si>
    <t>Tailanda</t>
  </si>
  <si>
    <t>Tschechia</t>
  </si>
  <si>
    <t>Tirchia</t>
  </si>
  <si>
    <t>Ulteriur Africa</t>
  </si>
  <si>
    <t>Ulteriura Europa</t>
  </si>
  <si>
    <t>Ulteriur da l'Africa dal Nord</t>
  </si>
  <si>
    <t>Ulteriur pajais da l'Asia dal Sid e da l'Ost</t>
  </si>
  <si>
    <t>Ulteriur America dal Sid</t>
  </si>
  <si>
    <t>Ulteriur pajais da l'Asia dal Vest</t>
  </si>
  <si>
    <t>Ulteriur America Centrala, Caribica</t>
  </si>
  <si>
    <t>Ungaria</t>
  </si>
  <si>
    <t>Emirats Arabs Unids</t>
  </si>
  <si>
    <t>Stadis Unids</t>
  </si>
  <si>
    <t>Reginavel Unì</t>
  </si>
  <si>
    <t>Cipra</t>
  </si>
  <si>
    <t>&lt;Zeilentitel_28&gt;</t>
  </si>
  <si>
    <t>&lt;Zeilentitel_29&gt;</t>
  </si>
  <si>
    <t>&lt;Zeilentitel_30&gt;</t>
  </si>
  <si>
    <t>&lt;Zeilentitel_31&gt;</t>
  </si>
  <si>
    <t>&lt;Zeilentitel_32&gt;</t>
  </si>
  <si>
    <t>&lt;Zeilentitel_33&gt;</t>
  </si>
  <si>
    <t>&lt;Zeilentitel_34&gt;</t>
  </si>
  <si>
    <t>&lt;Zeilentitel_35&gt;</t>
  </si>
  <si>
    <t>&lt;Zeilentitel_36&gt;</t>
  </si>
  <si>
    <t>&lt;Zeilentitel_37&gt;</t>
  </si>
  <si>
    <t>&lt;Zeilentitel_38&gt;</t>
  </si>
  <si>
    <t>&lt;Zeilentitel_39&gt;</t>
  </si>
  <si>
    <t>&lt;Zeilentitel_40&gt;</t>
  </si>
  <si>
    <t>&lt;Zeilentitel_41&gt;</t>
  </si>
  <si>
    <t>&lt;Zeilentitel_42&gt;</t>
  </si>
  <si>
    <t>&lt;Zeilentitel_43&gt;</t>
  </si>
  <si>
    <t>&lt;Zeilentitel_44&gt;</t>
  </si>
  <si>
    <t>&lt;Zeilentitel_45&gt;</t>
  </si>
  <si>
    <t>&lt;Zeilentitel_46&gt;</t>
  </si>
  <si>
    <t>&lt;Zeilentitel_47&gt;</t>
  </si>
  <si>
    <t>&lt;Zeilentitel_48&gt;</t>
  </si>
  <si>
    <t>&lt;Zeilentitel_49&gt;</t>
  </si>
  <si>
    <t>&lt;Zeilentitel_50&gt;</t>
  </si>
  <si>
    <t>&lt;Zeilentitel_51&gt;</t>
  </si>
  <si>
    <t>&lt;Zeilentitel_52&gt;</t>
  </si>
  <si>
    <t>&lt;Zeilentitel_53&gt;</t>
  </si>
  <si>
    <t>&lt;Zeilentitel_54&gt;</t>
  </si>
  <si>
    <t>&lt;Zeilentitel_55&gt;</t>
  </si>
  <si>
    <t>&lt;Zeilentitel_56&gt;</t>
  </si>
  <si>
    <t>&lt;Zeilentitel_57&gt;</t>
  </si>
  <si>
    <t>&lt;Zeilentitel_58&gt;</t>
  </si>
  <si>
    <t>&lt;Zeilentitel_59&gt;</t>
  </si>
  <si>
    <t>&lt;Zeilentitel_60&gt;</t>
  </si>
  <si>
    <t>&lt;Zeilentitel_61&gt;</t>
  </si>
  <si>
    <t>&lt;Zeilentitel_62&gt;</t>
  </si>
  <si>
    <t>&lt;Zeilentitel_63&gt;</t>
  </si>
  <si>
    <t>&lt;Zeilentitel_64&gt;</t>
  </si>
  <si>
    <t>&lt;Zeilentitel_65&gt;</t>
  </si>
  <si>
    <t>&lt;Zeilentitel_66&gt;</t>
  </si>
  <si>
    <t>&lt;Zeilentitel_67&gt;</t>
  </si>
  <si>
    <t>&lt;Zeilentitel_68&gt;</t>
  </si>
  <si>
    <t>&lt;Zeilentitel_69&gt;</t>
  </si>
  <si>
    <t>&lt;Zeilentitel_70&gt;</t>
  </si>
  <si>
    <t>&lt;Zeilentitel_71&gt;</t>
  </si>
  <si>
    <t>&lt;Zeilentitel_72&gt;</t>
  </si>
  <si>
    <t>&lt;Zeilentitel_73&gt;</t>
  </si>
  <si>
    <t>&lt;Zeilentitel_74&gt;</t>
  </si>
  <si>
    <t>Hotel- und Kurbetriebe im Kanton Graubünden: Ankünfte und Logiernächte nach allen Herkunftsländern</t>
  </si>
  <si>
    <t>Hotels e manaschis da cura en il chantun Grischun: arrivadas e pernottaziuns tenor tut ils pajais d'origin</t>
  </si>
  <si>
    <t>Alberghi e stabilimenti di cura nei Grigioni: arrivi e pernottamenti per paese di provenienza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</si>
</sst>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0"/>
  </numFmts>
  <fonts count="16" x14ac:knownFonts="1">
    <font>
      <sz val="10"/>
      <name val="Arial"/>
    </font>
    <font>
      <sz val="10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6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color rgb="FFFF0000"/>
      <name val="Arial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9"/>
      </patternFill>
    </fill>
  </fills>
  <borders count="26">
    <border>
      <left/>
      <right/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0" fillId="3" borderId="0" xfId="0" applyFill="1"/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3" borderId="0" xfId="0" applyFont="1" applyFill="1" applyBorder="1"/>
    <xf numFmtId="0" fontId="11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6" fillId="2" borderId="12" xfId="0" applyNumberFormat="1" applyFont="1" applyFill="1" applyBorder="1" applyAlignment="1">
      <alignment vertical="center"/>
    </xf>
    <xf numFmtId="3" fontId="6" fillId="2" borderId="13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14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1" fillId="3" borderId="0" xfId="0" applyFont="1" applyFill="1"/>
    <xf numFmtId="0" fontId="1" fillId="3" borderId="0" xfId="0" applyFont="1" applyFill="1" applyBorder="1"/>
    <xf numFmtId="0" fontId="4" fillId="2" borderId="0" xfId="0" applyFont="1" applyFill="1" applyAlignment="1">
      <alignment vertical="center"/>
    </xf>
    <xf numFmtId="0" fontId="10" fillId="3" borderId="0" xfId="0" applyFont="1" applyFill="1"/>
    <xf numFmtId="0" fontId="14" fillId="4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7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ECE1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749300</xdr:colOff>
      <xdr:row>5</xdr:row>
      <xdr:rowOff>32777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59350" cy="940827"/>
        </a:xfrm>
        <a:prstGeom prst="rect">
          <a:avLst/>
        </a:prstGeom>
      </xdr:spPr>
    </xdr:pic>
    <xdr:clientData/>
  </xdr:twoCellAnchor>
  <xdr:twoCellAnchor>
    <xdr:from>
      <xdr:col>3</xdr:col>
      <xdr:colOff>784225</xdr:colOff>
      <xdr:row>0</xdr:row>
      <xdr:rowOff>25400</xdr:rowOff>
    </xdr:from>
    <xdr:to>
      <xdr:col>6</xdr:col>
      <xdr:colOff>108425</xdr:colOff>
      <xdr:row>4</xdr:row>
      <xdr:rowOff>151873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803775" y="25400"/>
          <a:ext cx="2257900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16" name="Rechteck 1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workbookViewId="0"/>
  </sheetViews>
  <sheetFormatPr baseColWidth="10" defaultColWidth="9.140625" defaultRowHeight="12.75" x14ac:dyDescent="0.2"/>
  <cols>
    <col min="1" max="1" width="29.5703125" style="2" bestFit="1" customWidth="1"/>
    <col min="2" max="2" width="13.28515625" style="2" bestFit="1" customWidth="1"/>
    <col min="3" max="3" width="17.42578125" style="2" bestFit="1" customWidth="1"/>
    <col min="4" max="4" width="13.28515625" style="2" bestFit="1" customWidth="1"/>
    <col min="5" max="5" width="17.42578125" style="2" bestFit="1" customWidth="1"/>
    <col min="6" max="6" width="13.28515625" style="2" bestFit="1" customWidth="1"/>
    <col min="7" max="7" width="17.42578125" style="2" bestFit="1" customWidth="1"/>
    <col min="8" max="8" width="13.28515625" style="2" bestFit="1" customWidth="1"/>
    <col min="9" max="9" width="17.42578125" style="2" bestFit="1" customWidth="1"/>
    <col min="10" max="10" width="13.28515625" style="2" bestFit="1" customWidth="1"/>
    <col min="11" max="11" width="17.42578125" style="2" bestFit="1" customWidth="1"/>
    <col min="12" max="12" width="13.28515625" style="2" bestFit="1" customWidth="1"/>
    <col min="13" max="13" width="17.42578125" style="2" bestFit="1" customWidth="1"/>
    <col min="14" max="14" width="13.28515625" style="2" bestFit="1" customWidth="1"/>
    <col min="15" max="15" width="17.42578125" style="2" bestFit="1" customWidth="1"/>
    <col min="16" max="16" width="13.28515625" style="2" bestFit="1" customWidth="1"/>
    <col min="17" max="17" width="17.42578125" style="2" bestFit="1" customWidth="1"/>
    <col min="18" max="18" width="13.28515625" style="2" bestFit="1" customWidth="1"/>
    <col min="19" max="19" width="17.42578125" style="2" bestFit="1" customWidth="1"/>
    <col min="20" max="20" width="13.28515625" style="2" bestFit="1" customWidth="1"/>
    <col min="21" max="21" width="17.42578125" style="2" bestFit="1" customWidth="1"/>
    <col min="22" max="22" width="13.28515625" style="2" bestFit="1" customWidth="1"/>
    <col min="23" max="23" width="17.42578125" style="2" bestFit="1" customWidth="1"/>
    <col min="24" max="24" width="13.28515625" style="36" bestFit="1" customWidth="1"/>
    <col min="25" max="25" width="17.42578125" style="36" bestFit="1" customWidth="1"/>
    <col min="26" max="26" width="13.28515625" style="36" bestFit="1" customWidth="1"/>
    <col min="27" max="27" width="17.42578125" style="36" bestFit="1" customWidth="1"/>
    <col min="28" max="16384" width="9.140625" style="2"/>
  </cols>
  <sheetData>
    <row r="1" spans="1:27" s="36" customFormat="1" x14ac:dyDescent="0.2"/>
    <row r="2" spans="1:27" s="36" customFormat="1" ht="15.75" x14ac:dyDescent="0.25">
      <c r="B2" s="39"/>
      <c r="C2" s="2"/>
      <c r="D2" s="2"/>
    </row>
    <row r="3" spans="1:27" s="36" customFormat="1" ht="15.75" x14ac:dyDescent="0.25">
      <c r="B3" s="39"/>
      <c r="C3" s="2"/>
      <c r="D3" s="2"/>
    </row>
    <row r="4" spans="1:27" s="36" customFormat="1" ht="15.75" x14ac:dyDescent="0.25">
      <c r="B4" s="39"/>
      <c r="C4" s="2"/>
      <c r="D4" s="2"/>
    </row>
    <row r="5" spans="1:27" s="36" customFormat="1" x14ac:dyDescent="0.2"/>
    <row r="6" spans="1:27" s="36" customFormat="1" x14ac:dyDescent="0.2"/>
    <row r="7" spans="1:27" s="5" customFormat="1" ht="15.75" x14ac:dyDescent="0.2">
      <c r="A7" s="9" t="str">
        <f>VLOOKUP("&lt;Fachbereich&gt;",Uebersetzungen!$B$3:$E$104,Uebersetzungen!$B$2+1,FALSE)</f>
        <v>Daten &amp; Statistik</v>
      </c>
      <c r="X7" s="37"/>
      <c r="Y7" s="37"/>
      <c r="Z7" s="37"/>
      <c r="AA7" s="37"/>
    </row>
    <row r="8" spans="1:27" s="1" customFormat="1" ht="14.25" customHeight="1" x14ac:dyDescent="0.2">
      <c r="X8" s="38"/>
      <c r="Y8" s="38"/>
      <c r="Z8" s="38"/>
      <c r="AA8" s="38"/>
    </row>
    <row r="9" spans="1:27" s="1" customFormat="1" ht="18" x14ac:dyDescent="0.2">
      <c r="A9" s="6" t="str">
        <f>VLOOKUP("&lt;Titel&gt;",Uebersetzungen!$B$3:$E$104,Uebersetzungen!$B$2+1,FALSE)</f>
        <v>Hotel- und Kurbetriebe im Kanton Graubünden: Ankünfte und Logiernächte nach allen Herkunftsländern</v>
      </c>
      <c r="X9" s="38"/>
      <c r="Y9" s="38"/>
      <c r="Z9" s="38"/>
      <c r="AA9" s="38"/>
    </row>
    <row r="10" spans="1:27" s="1" customFormat="1" ht="16.5" thickBot="1" x14ac:dyDescent="0.25">
      <c r="A10" s="3"/>
      <c r="X10" s="38"/>
      <c r="Y10" s="38"/>
      <c r="Z10" s="38"/>
      <c r="AA10" s="38"/>
    </row>
    <row r="11" spans="1:27" s="1" customFormat="1" ht="14.25" customHeight="1" thickBot="1" x14ac:dyDescent="0.25">
      <c r="A11" s="12"/>
      <c r="B11" s="63">
        <v>2011</v>
      </c>
      <c r="C11" s="64"/>
      <c r="D11" s="60">
        <v>2012</v>
      </c>
      <c r="E11" s="64"/>
      <c r="F11" s="60">
        <v>2013</v>
      </c>
      <c r="G11" s="64"/>
      <c r="H11" s="60">
        <v>2014</v>
      </c>
      <c r="I11" s="64"/>
      <c r="J11" s="60">
        <v>2015</v>
      </c>
      <c r="K11" s="65"/>
      <c r="L11" s="62">
        <v>2016</v>
      </c>
      <c r="M11" s="62"/>
      <c r="N11" s="60">
        <v>2017</v>
      </c>
      <c r="O11" s="62"/>
      <c r="P11" s="60">
        <v>2018</v>
      </c>
      <c r="Q11" s="64"/>
      <c r="R11" s="62">
        <v>2019</v>
      </c>
      <c r="S11" s="62"/>
      <c r="T11" s="60">
        <v>2020</v>
      </c>
      <c r="U11" s="61"/>
      <c r="V11" s="60">
        <v>2021</v>
      </c>
      <c r="W11" s="61"/>
      <c r="X11" s="60">
        <v>2022</v>
      </c>
      <c r="Y11" s="61"/>
      <c r="Z11" s="60">
        <v>2023</v>
      </c>
      <c r="AA11" s="61"/>
    </row>
    <row r="12" spans="1:27" s="4" customFormat="1" ht="14.25" customHeight="1" x14ac:dyDescent="0.2">
      <c r="A12" s="56" t="str">
        <f>VLOOKUP("&lt;SpaltenTitel_1&gt;",Uebersetzungen!$B$3:$E$104,Uebersetzungen!$B$2+1,FALSE)</f>
        <v>Herkunftsland Name</v>
      </c>
      <c r="B12" s="56" t="str">
        <f>VLOOKUP("&lt;SpaltenTitel_2&gt;",Uebersetzungen!$B$3:$E$104,Uebersetzungen!$B$2+1,FALSE)</f>
        <v>Ankünfte</v>
      </c>
      <c r="C12" s="56" t="str">
        <f>VLOOKUP("&lt;SpaltenTitel_3&gt;",Uebersetzungen!$B$3:$E$104,Uebersetzungen!$B$2+1,FALSE)</f>
        <v>Logiernächte</v>
      </c>
      <c r="D12" s="56" t="str">
        <f>VLOOKUP("&lt;SpaltenTitel_2&gt;",Uebersetzungen!$B$3:$E$104,Uebersetzungen!$B$2+1,FALSE)</f>
        <v>Ankünfte</v>
      </c>
      <c r="E12" s="56" t="str">
        <f>VLOOKUP("&lt;SpaltenTitel_3&gt;",Uebersetzungen!$B$3:$E$104,Uebersetzungen!$B$2+1,FALSE)</f>
        <v>Logiernächte</v>
      </c>
      <c r="F12" s="56" t="str">
        <f>VLOOKUP("&lt;SpaltenTitel_2&gt;",Uebersetzungen!$B$3:$E$104,Uebersetzungen!$B$2+1,FALSE)</f>
        <v>Ankünfte</v>
      </c>
      <c r="G12" s="56" t="str">
        <f>VLOOKUP("&lt;SpaltenTitel_3&gt;",Uebersetzungen!$B$3:$E$104,Uebersetzungen!$B$2+1,FALSE)</f>
        <v>Logiernächte</v>
      </c>
      <c r="H12" s="56" t="str">
        <f>VLOOKUP("&lt;SpaltenTitel_2&gt;",Uebersetzungen!$B$3:$E$104,Uebersetzungen!$B$2+1,FALSE)</f>
        <v>Ankünfte</v>
      </c>
      <c r="I12" s="56" t="str">
        <f>VLOOKUP("&lt;SpaltenTitel_3&gt;",Uebersetzungen!$B$3:$E$104,Uebersetzungen!$B$2+1,FALSE)</f>
        <v>Logiernächte</v>
      </c>
      <c r="J12" s="56" t="str">
        <f>VLOOKUP("&lt;SpaltenTitel_2&gt;",Uebersetzungen!$B$3:$E$104,Uebersetzungen!$B$2+1,FALSE)</f>
        <v>Ankünfte</v>
      </c>
      <c r="K12" s="56" t="str">
        <f>VLOOKUP("&lt;SpaltenTitel_3&gt;",Uebersetzungen!$B$3:$E$104,Uebersetzungen!$B$2+1,FALSE)</f>
        <v>Logiernächte</v>
      </c>
      <c r="L12" s="56" t="str">
        <f>VLOOKUP("&lt;SpaltenTitel_2&gt;",Uebersetzungen!$B$3:$E$104,Uebersetzungen!$B$2+1,FALSE)</f>
        <v>Ankünfte</v>
      </c>
      <c r="M12" s="56" t="str">
        <f>VLOOKUP("&lt;SpaltenTitel_3&gt;",Uebersetzungen!$B$3:$E$104,Uebersetzungen!$B$2+1,FALSE)</f>
        <v>Logiernächte</v>
      </c>
      <c r="N12" s="56" t="str">
        <f>VLOOKUP("&lt;SpaltenTitel_2&gt;",Uebersetzungen!$B$3:$E$104,Uebersetzungen!$B$2+1,FALSE)</f>
        <v>Ankünfte</v>
      </c>
      <c r="O12" s="56" t="str">
        <f>VLOOKUP("&lt;SpaltenTitel_3&gt;",Uebersetzungen!$B$3:$E$104,Uebersetzungen!$B$2+1,FALSE)</f>
        <v>Logiernächte</v>
      </c>
      <c r="P12" s="56" t="str">
        <f>VLOOKUP("&lt;SpaltenTitel_2&gt;",Uebersetzungen!$B$3:$E$104,Uebersetzungen!$B$2+1,FALSE)</f>
        <v>Ankünfte</v>
      </c>
      <c r="Q12" s="56" t="str">
        <f>VLOOKUP("&lt;SpaltenTitel_3&gt;",Uebersetzungen!$B$3:$E$104,Uebersetzungen!$B$2+1,FALSE)</f>
        <v>Logiernächte</v>
      </c>
      <c r="R12" s="56" t="str">
        <f>VLOOKUP("&lt;SpaltenTitel_2&gt;",Uebersetzungen!$B$3:$E$104,Uebersetzungen!$B$2+1,FALSE)</f>
        <v>Ankünfte</v>
      </c>
      <c r="S12" s="56" t="str">
        <f>VLOOKUP("&lt;SpaltenTitel_3&gt;",Uebersetzungen!$B$3:$E$104,Uebersetzungen!$B$2+1,FALSE)</f>
        <v>Logiernächte</v>
      </c>
      <c r="T12" s="56" t="str">
        <f>VLOOKUP("&lt;SpaltenTitel_2&gt;",Uebersetzungen!$B$3:$E$104,Uebersetzungen!$B$2+1,FALSE)</f>
        <v>Ankünfte</v>
      </c>
      <c r="U12" s="56" t="str">
        <f>VLOOKUP("&lt;SpaltenTitel_3&gt;",Uebersetzungen!$B$3:$E$104,Uebersetzungen!$B$2+1,FALSE)</f>
        <v>Logiernächte</v>
      </c>
      <c r="V12" s="56" t="str">
        <f>VLOOKUP("&lt;SpaltenTitel_2&gt;",Uebersetzungen!$B$3:$E$104,Uebersetzungen!$B$2+1,FALSE)</f>
        <v>Ankünfte</v>
      </c>
      <c r="W12" s="56" t="str">
        <f>VLOOKUP("&lt;SpaltenTitel_3&gt;",Uebersetzungen!$B$3:$E$104,Uebersetzungen!$B$2+1,FALSE)</f>
        <v>Logiernächte</v>
      </c>
      <c r="X12" s="56" t="str">
        <f>VLOOKUP("&lt;SpaltenTitel_2&gt;",Uebersetzungen!$B$3:$E$104,Uebersetzungen!$B$2+1,FALSE)</f>
        <v>Ankünfte</v>
      </c>
      <c r="Y12" s="56" t="str">
        <f>VLOOKUP("&lt;SpaltenTitel_3&gt;",Uebersetzungen!$B$3:$E$104,Uebersetzungen!$B$2+1,FALSE)</f>
        <v>Logiernächte</v>
      </c>
      <c r="Z12" s="56" t="str">
        <f>VLOOKUP("&lt;SpaltenTitel_2&gt;",Uebersetzungen!$B$3:$E$104,Uebersetzungen!$B$2+1,FALSE)</f>
        <v>Ankünfte</v>
      </c>
      <c r="AA12" s="56" t="str">
        <f>VLOOKUP("&lt;SpaltenTitel_3&gt;",Uebersetzungen!$B$3:$E$104,Uebersetzungen!$B$2+1,FALSE)</f>
        <v>Logiernächte</v>
      </c>
    </row>
    <row r="13" spans="1:27" s="1" customFormat="1" ht="14.25" customHeight="1" x14ac:dyDescent="0.2">
      <c r="A13" s="10" t="str">
        <f>VLOOKUP("&lt;Zeilentitel_1&gt;",Uebersetzungen!$B$3:$E$104,Uebersetzungen!$B$2+1,FALSE)</f>
        <v>Aegypten</v>
      </c>
      <c r="B13" s="13">
        <v>162</v>
      </c>
      <c r="C13" s="14">
        <v>783</v>
      </c>
      <c r="D13" s="15">
        <v>95</v>
      </c>
      <c r="E13" s="14">
        <v>442</v>
      </c>
      <c r="F13" s="26">
        <v>97</v>
      </c>
      <c r="G13" s="25">
        <v>455</v>
      </c>
      <c r="H13" s="15">
        <v>137</v>
      </c>
      <c r="I13" s="28">
        <v>659</v>
      </c>
      <c r="J13" s="24">
        <v>220</v>
      </c>
      <c r="K13" s="29">
        <v>802</v>
      </c>
      <c r="L13" s="24">
        <v>170</v>
      </c>
      <c r="M13" s="25">
        <v>719</v>
      </c>
      <c r="N13" s="26">
        <v>138</v>
      </c>
      <c r="O13" s="25">
        <v>553</v>
      </c>
      <c r="P13" s="26">
        <v>161</v>
      </c>
      <c r="Q13" s="30">
        <v>458</v>
      </c>
      <c r="R13" s="24">
        <v>242</v>
      </c>
      <c r="S13" s="25">
        <v>722</v>
      </c>
      <c r="T13" s="26">
        <v>55</v>
      </c>
      <c r="U13" s="27">
        <v>177</v>
      </c>
      <c r="V13" s="26">
        <v>68</v>
      </c>
      <c r="W13" s="27">
        <v>153</v>
      </c>
      <c r="X13" s="26">
        <v>140</v>
      </c>
      <c r="Y13" s="27">
        <v>447</v>
      </c>
      <c r="Z13" s="26">
        <v>294</v>
      </c>
      <c r="AA13" s="27">
        <v>790</v>
      </c>
    </row>
    <row r="14" spans="1:27" s="1" customFormat="1" ht="14.25" customHeight="1" x14ac:dyDescent="0.2">
      <c r="A14" s="10" t="str">
        <f>VLOOKUP("&lt;Zeilentitel_2&gt;",Uebersetzungen!$B$3:$E$104,Uebersetzungen!$B$2+1,FALSE)</f>
        <v>Argentinien</v>
      </c>
      <c r="B14" s="13">
        <v>395</v>
      </c>
      <c r="C14" s="14">
        <v>1100</v>
      </c>
      <c r="D14" s="15">
        <v>490</v>
      </c>
      <c r="E14" s="14">
        <v>1442</v>
      </c>
      <c r="F14" s="26">
        <v>670</v>
      </c>
      <c r="G14" s="25">
        <v>2031</v>
      </c>
      <c r="H14" s="15">
        <v>366</v>
      </c>
      <c r="I14" s="28" t="s">
        <v>66</v>
      </c>
      <c r="J14" s="24">
        <v>585</v>
      </c>
      <c r="K14" s="29">
        <v>1480</v>
      </c>
      <c r="L14" s="24">
        <v>746</v>
      </c>
      <c r="M14" s="25">
        <v>1919</v>
      </c>
      <c r="N14" s="26">
        <v>892</v>
      </c>
      <c r="O14" s="25">
        <v>1974</v>
      </c>
      <c r="P14" s="26">
        <v>1091</v>
      </c>
      <c r="Q14" s="30">
        <v>2491</v>
      </c>
      <c r="R14" s="24">
        <v>851</v>
      </c>
      <c r="S14" s="25">
        <v>1943</v>
      </c>
      <c r="T14" s="26">
        <v>273</v>
      </c>
      <c r="U14" s="27">
        <v>1340</v>
      </c>
      <c r="V14" s="26">
        <v>99</v>
      </c>
      <c r="W14" s="27">
        <v>280</v>
      </c>
      <c r="X14" s="26">
        <v>638</v>
      </c>
      <c r="Y14" s="27">
        <v>1241</v>
      </c>
      <c r="Z14" s="26">
        <v>914</v>
      </c>
      <c r="AA14" s="27">
        <v>1790</v>
      </c>
    </row>
    <row r="15" spans="1:27" s="1" customFormat="1" ht="14.25" customHeight="1" x14ac:dyDescent="0.2">
      <c r="A15" s="10" t="str">
        <f>VLOOKUP("&lt;Zeilentitel_3&gt;",Uebersetzungen!$B$3:$E$104,Uebersetzungen!$B$2+1,FALSE)</f>
        <v>Australien</v>
      </c>
      <c r="B15" s="13">
        <v>5255</v>
      </c>
      <c r="C15" s="14">
        <v>11736</v>
      </c>
      <c r="D15" s="15">
        <v>6104</v>
      </c>
      <c r="E15" s="14">
        <v>12680</v>
      </c>
      <c r="F15" s="26">
        <v>6170</v>
      </c>
      <c r="G15" s="25">
        <v>13219</v>
      </c>
      <c r="H15" s="15" t="s">
        <v>67</v>
      </c>
      <c r="I15" s="28" t="s">
        <v>68</v>
      </c>
      <c r="J15" s="24">
        <v>8018</v>
      </c>
      <c r="K15" s="29">
        <v>16966</v>
      </c>
      <c r="L15" s="24">
        <v>7661</v>
      </c>
      <c r="M15" s="25">
        <v>16847</v>
      </c>
      <c r="N15" s="26">
        <v>8380</v>
      </c>
      <c r="O15" s="25">
        <v>18297</v>
      </c>
      <c r="P15" s="26">
        <v>10093</v>
      </c>
      <c r="Q15" s="30">
        <v>21666</v>
      </c>
      <c r="R15" s="24">
        <v>10520</v>
      </c>
      <c r="S15" s="25">
        <v>22148</v>
      </c>
      <c r="T15" s="26">
        <v>1700</v>
      </c>
      <c r="U15" s="27">
        <v>6047</v>
      </c>
      <c r="V15" s="26">
        <v>308</v>
      </c>
      <c r="W15" s="27">
        <v>833</v>
      </c>
      <c r="X15" s="26">
        <v>4836</v>
      </c>
      <c r="Y15" s="27">
        <v>10913</v>
      </c>
      <c r="Z15" s="26">
        <v>13203</v>
      </c>
      <c r="AA15" s="27">
        <v>26499</v>
      </c>
    </row>
    <row r="16" spans="1:27" s="1" customFormat="1" ht="14.25" customHeight="1" x14ac:dyDescent="0.2">
      <c r="A16" s="10" t="str">
        <f>VLOOKUP("&lt;Zeilentitel_4&gt;",Uebersetzungen!$B$3:$E$104,Uebersetzungen!$B$2+1,FALSE)</f>
        <v>Bahrain</v>
      </c>
      <c r="B16" s="13">
        <v>94</v>
      </c>
      <c r="C16" s="14">
        <v>429</v>
      </c>
      <c r="D16" s="15">
        <v>119</v>
      </c>
      <c r="E16" s="14">
        <v>449</v>
      </c>
      <c r="F16" s="26">
        <v>82</v>
      </c>
      <c r="G16" s="25">
        <v>532</v>
      </c>
      <c r="H16" s="15">
        <v>113</v>
      </c>
      <c r="I16" s="28">
        <v>503</v>
      </c>
      <c r="J16" s="24">
        <v>78</v>
      </c>
      <c r="K16" s="29">
        <v>351</v>
      </c>
      <c r="L16" s="24">
        <v>176</v>
      </c>
      <c r="M16" s="25">
        <v>800</v>
      </c>
      <c r="N16" s="26">
        <v>195</v>
      </c>
      <c r="O16" s="25">
        <v>627</v>
      </c>
      <c r="P16" s="26">
        <v>273</v>
      </c>
      <c r="Q16" s="30">
        <v>751</v>
      </c>
      <c r="R16" s="24">
        <v>166</v>
      </c>
      <c r="S16" s="25">
        <v>674</v>
      </c>
      <c r="T16" s="26">
        <v>57</v>
      </c>
      <c r="U16" s="27">
        <v>237</v>
      </c>
      <c r="V16" s="26">
        <v>37</v>
      </c>
      <c r="W16" s="27">
        <v>150</v>
      </c>
      <c r="X16" s="26">
        <v>143</v>
      </c>
      <c r="Y16" s="27">
        <v>488</v>
      </c>
      <c r="Z16" s="26">
        <v>232</v>
      </c>
      <c r="AA16" s="27">
        <v>617</v>
      </c>
    </row>
    <row r="17" spans="1:27" s="1" customFormat="1" ht="14.25" customHeight="1" x14ac:dyDescent="0.2">
      <c r="A17" s="10" t="str">
        <f>VLOOKUP("&lt;Zeilentitel_5&gt;",Uebersetzungen!$B$3:$E$104,Uebersetzungen!$B$2+1,FALSE)</f>
        <v>Belarus</v>
      </c>
      <c r="B17" s="13">
        <v>338</v>
      </c>
      <c r="C17" s="14">
        <v>1126</v>
      </c>
      <c r="D17" s="15">
        <v>420</v>
      </c>
      <c r="E17" s="14">
        <v>1580</v>
      </c>
      <c r="F17" s="26">
        <v>431</v>
      </c>
      <c r="G17" s="25">
        <v>1561</v>
      </c>
      <c r="H17" s="15">
        <v>470</v>
      </c>
      <c r="I17" s="28" t="s">
        <v>69</v>
      </c>
      <c r="J17" s="24">
        <v>302</v>
      </c>
      <c r="K17" s="29">
        <v>1096</v>
      </c>
      <c r="L17" s="24">
        <v>259</v>
      </c>
      <c r="M17" s="25">
        <v>915</v>
      </c>
      <c r="N17" s="26">
        <v>925</v>
      </c>
      <c r="O17" s="25">
        <v>3005</v>
      </c>
      <c r="P17" s="26">
        <v>340</v>
      </c>
      <c r="Q17" s="30">
        <v>1189</v>
      </c>
      <c r="R17" s="24">
        <v>375</v>
      </c>
      <c r="S17" s="25">
        <v>994</v>
      </c>
      <c r="T17" s="26">
        <v>159</v>
      </c>
      <c r="U17" s="27">
        <v>761</v>
      </c>
      <c r="V17" s="26">
        <v>106</v>
      </c>
      <c r="W17" s="27">
        <v>231</v>
      </c>
      <c r="X17" s="26">
        <v>191</v>
      </c>
      <c r="Y17" s="27">
        <v>495</v>
      </c>
      <c r="Z17" s="26">
        <v>382</v>
      </c>
      <c r="AA17" s="27">
        <v>933</v>
      </c>
    </row>
    <row r="18" spans="1:27" s="1" customFormat="1" ht="14.25" customHeight="1" x14ac:dyDescent="0.2">
      <c r="A18" s="10" t="str">
        <f>VLOOKUP("&lt;Zeilentitel_6&gt;",Uebersetzungen!$B$3:$E$104,Uebersetzungen!$B$2+1,FALSE)</f>
        <v>Belgien</v>
      </c>
      <c r="B18" s="13">
        <v>16044</v>
      </c>
      <c r="C18" s="14">
        <v>98109</v>
      </c>
      <c r="D18" s="26">
        <v>16039</v>
      </c>
      <c r="E18" s="25">
        <v>92847</v>
      </c>
      <c r="F18" s="26">
        <v>15590</v>
      </c>
      <c r="G18" s="25">
        <v>89114</v>
      </c>
      <c r="H18" s="15">
        <v>16463</v>
      </c>
      <c r="I18" s="28">
        <v>93226</v>
      </c>
      <c r="J18" s="24">
        <v>15241</v>
      </c>
      <c r="K18" s="29">
        <v>87357</v>
      </c>
      <c r="L18" s="24">
        <v>14104</v>
      </c>
      <c r="M18" s="25">
        <v>78218</v>
      </c>
      <c r="N18" s="26">
        <v>14229</v>
      </c>
      <c r="O18" s="25">
        <v>82479</v>
      </c>
      <c r="P18" s="26">
        <v>16539</v>
      </c>
      <c r="Q18" s="30">
        <v>92007</v>
      </c>
      <c r="R18" s="24">
        <v>17406</v>
      </c>
      <c r="S18" s="25">
        <v>93764</v>
      </c>
      <c r="T18" s="26">
        <v>15205</v>
      </c>
      <c r="U18" s="27">
        <v>95793</v>
      </c>
      <c r="V18" s="26">
        <v>15283</v>
      </c>
      <c r="W18" s="27">
        <v>103426</v>
      </c>
      <c r="X18" s="26">
        <v>24171</v>
      </c>
      <c r="Y18" s="27">
        <v>155455</v>
      </c>
      <c r="Z18" s="26">
        <v>22124</v>
      </c>
      <c r="AA18" s="27">
        <v>135484</v>
      </c>
    </row>
    <row r="19" spans="1:27" s="1" customFormat="1" ht="14.25" customHeight="1" x14ac:dyDescent="0.2">
      <c r="A19" s="10" t="str">
        <f>VLOOKUP("&lt;Zeilentitel_7&gt;",Uebersetzungen!$B$3:$E$104,Uebersetzungen!$B$2+1,FALSE)</f>
        <v>Brasilien</v>
      </c>
      <c r="B19" s="13">
        <v>3525</v>
      </c>
      <c r="C19" s="14">
        <v>10744</v>
      </c>
      <c r="D19" s="15">
        <v>4104</v>
      </c>
      <c r="E19" s="14">
        <v>12449</v>
      </c>
      <c r="F19" s="26">
        <v>3400</v>
      </c>
      <c r="G19" s="25">
        <v>10622</v>
      </c>
      <c r="H19" s="15" t="s">
        <v>70</v>
      </c>
      <c r="I19" s="28" t="s">
        <v>71</v>
      </c>
      <c r="J19" s="24">
        <v>4069</v>
      </c>
      <c r="K19" s="29">
        <v>12178</v>
      </c>
      <c r="L19" s="24">
        <v>3580</v>
      </c>
      <c r="M19" s="25">
        <v>11526</v>
      </c>
      <c r="N19" s="26">
        <v>4813</v>
      </c>
      <c r="O19" s="25">
        <v>14414</v>
      </c>
      <c r="P19" s="26">
        <v>5241</v>
      </c>
      <c r="Q19" s="30">
        <v>15901</v>
      </c>
      <c r="R19" s="24">
        <v>5680</v>
      </c>
      <c r="S19" s="25">
        <v>16400</v>
      </c>
      <c r="T19" s="26">
        <v>2885</v>
      </c>
      <c r="U19" s="27">
        <v>12874</v>
      </c>
      <c r="V19" s="26">
        <v>1425</v>
      </c>
      <c r="W19" s="27">
        <v>3749</v>
      </c>
      <c r="X19" s="26">
        <v>5433</v>
      </c>
      <c r="Y19" s="27">
        <v>18935</v>
      </c>
      <c r="Z19" s="26">
        <v>7588</v>
      </c>
      <c r="AA19" s="27">
        <v>20624</v>
      </c>
    </row>
    <row r="20" spans="1:27" s="1" customFormat="1" ht="14.25" customHeight="1" x14ac:dyDescent="0.2">
      <c r="A20" s="10" t="str">
        <f>VLOOKUP("&lt;Zeilentitel_8&gt;",Uebersetzungen!$B$3:$E$104,Uebersetzungen!$B$2+1,FALSE)</f>
        <v>Bulgarien</v>
      </c>
      <c r="B20" s="13">
        <v>422</v>
      </c>
      <c r="C20" s="14">
        <v>1813</v>
      </c>
      <c r="D20" s="15">
        <v>485</v>
      </c>
      <c r="E20" s="14">
        <v>1541</v>
      </c>
      <c r="F20" s="26">
        <v>626</v>
      </c>
      <c r="G20" s="25">
        <v>2041</v>
      </c>
      <c r="H20" s="15">
        <v>577</v>
      </c>
      <c r="I20" s="28" t="s">
        <v>72</v>
      </c>
      <c r="J20" s="24">
        <v>518</v>
      </c>
      <c r="K20" s="29">
        <v>2046</v>
      </c>
      <c r="L20" s="24">
        <v>567</v>
      </c>
      <c r="M20" s="25">
        <v>2133</v>
      </c>
      <c r="N20" s="26">
        <v>601</v>
      </c>
      <c r="O20" s="25">
        <v>2565</v>
      </c>
      <c r="P20" s="26">
        <v>783</v>
      </c>
      <c r="Q20" s="30">
        <v>3327</v>
      </c>
      <c r="R20" s="24">
        <v>850</v>
      </c>
      <c r="S20" s="25">
        <v>3423</v>
      </c>
      <c r="T20" s="26">
        <v>348</v>
      </c>
      <c r="U20" s="27">
        <v>1692</v>
      </c>
      <c r="V20" s="26">
        <v>428</v>
      </c>
      <c r="W20" s="27">
        <v>1824</v>
      </c>
      <c r="X20" s="26">
        <v>665</v>
      </c>
      <c r="Y20" s="27">
        <v>2100</v>
      </c>
      <c r="Z20" s="26">
        <v>741</v>
      </c>
      <c r="AA20" s="27">
        <v>2494</v>
      </c>
    </row>
    <row r="21" spans="1:27" s="1" customFormat="1" ht="14.25" customHeight="1" x14ac:dyDescent="0.2">
      <c r="A21" s="10" t="str">
        <f>VLOOKUP("&lt;Zeilentitel_9&gt;",Uebersetzungen!$B$3:$E$104,Uebersetzungen!$B$2+1,FALSE)</f>
        <v>Chile</v>
      </c>
      <c r="B21" s="13">
        <v>167</v>
      </c>
      <c r="C21" s="14">
        <v>530</v>
      </c>
      <c r="D21" s="15">
        <v>144</v>
      </c>
      <c r="E21" s="14">
        <v>416</v>
      </c>
      <c r="F21" s="26">
        <v>207</v>
      </c>
      <c r="G21" s="25">
        <v>477</v>
      </c>
      <c r="H21" s="15">
        <v>216</v>
      </c>
      <c r="I21" s="28">
        <v>593</v>
      </c>
      <c r="J21" s="24">
        <v>192</v>
      </c>
      <c r="K21" s="29">
        <v>589</v>
      </c>
      <c r="L21" s="24">
        <v>191</v>
      </c>
      <c r="M21" s="25">
        <v>512</v>
      </c>
      <c r="N21" s="26">
        <v>320</v>
      </c>
      <c r="O21" s="25">
        <v>848</v>
      </c>
      <c r="P21" s="26">
        <v>348</v>
      </c>
      <c r="Q21" s="30">
        <v>961</v>
      </c>
      <c r="R21" s="24">
        <v>0</v>
      </c>
      <c r="S21" s="25">
        <v>0</v>
      </c>
      <c r="T21" s="26">
        <v>92</v>
      </c>
      <c r="U21" s="27">
        <v>349</v>
      </c>
      <c r="V21" s="26">
        <v>274</v>
      </c>
      <c r="W21" s="27">
        <v>681</v>
      </c>
      <c r="X21" s="26">
        <v>306</v>
      </c>
      <c r="Y21" s="27">
        <v>702</v>
      </c>
      <c r="Z21" s="26">
        <v>1080</v>
      </c>
      <c r="AA21" s="27">
        <v>1979</v>
      </c>
    </row>
    <row r="22" spans="1:27" s="1" customFormat="1" ht="14.25" customHeight="1" x14ac:dyDescent="0.2">
      <c r="A22" s="10" t="str">
        <f>VLOOKUP("&lt;Zeilentitel_10&gt;",Uebersetzungen!$B$3:$E$104,Uebersetzungen!$B$2+1,FALSE)</f>
        <v>China</v>
      </c>
      <c r="B22" s="13">
        <v>5258</v>
      </c>
      <c r="C22" s="14">
        <v>8043</v>
      </c>
      <c r="D22" s="15">
        <v>7291</v>
      </c>
      <c r="E22" s="14">
        <v>10541</v>
      </c>
      <c r="F22" s="26">
        <v>7057</v>
      </c>
      <c r="G22" s="25">
        <v>11504</v>
      </c>
      <c r="H22" s="15" t="s">
        <v>73</v>
      </c>
      <c r="I22" s="28" t="s">
        <v>74</v>
      </c>
      <c r="J22" s="24">
        <v>8401</v>
      </c>
      <c r="K22" s="29">
        <v>13878</v>
      </c>
      <c r="L22" s="24">
        <v>11550</v>
      </c>
      <c r="M22" s="25">
        <v>19529</v>
      </c>
      <c r="N22" s="26">
        <v>18441</v>
      </c>
      <c r="O22" s="25">
        <v>27033</v>
      </c>
      <c r="P22" s="26">
        <v>21426</v>
      </c>
      <c r="Q22" s="30">
        <v>31018</v>
      </c>
      <c r="R22" s="24">
        <v>19990</v>
      </c>
      <c r="S22" s="25">
        <v>29307</v>
      </c>
      <c r="T22" s="26">
        <v>2048</v>
      </c>
      <c r="U22" s="27">
        <v>5538</v>
      </c>
      <c r="V22" s="26">
        <v>329</v>
      </c>
      <c r="W22" s="27">
        <v>825</v>
      </c>
      <c r="X22" s="26">
        <v>1158</v>
      </c>
      <c r="Y22" s="27">
        <v>2487</v>
      </c>
      <c r="Z22" s="26">
        <v>7849</v>
      </c>
      <c r="AA22" s="27">
        <v>11090</v>
      </c>
    </row>
    <row r="23" spans="1:27" s="1" customFormat="1" ht="14.25" customHeight="1" x14ac:dyDescent="0.2">
      <c r="A23" s="10" t="str">
        <f>VLOOKUP("&lt;Zeilentitel_11&gt;",Uebersetzungen!$B$3:$E$104,Uebersetzungen!$B$2+1,FALSE)</f>
        <v>Dänemark</v>
      </c>
      <c r="B23" s="13">
        <v>6653</v>
      </c>
      <c r="C23" s="14">
        <v>22930</v>
      </c>
      <c r="D23" s="15">
        <v>5413</v>
      </c>
      <c r="E23" s="14">
        <v>19158</v>
      </c>
      <c r="F23" s="26">
        <v>7239</v>
      </c>
      <c r="G23" s="25">
        <v>20605</v>
      </c>
      <c r="H23" s="15" t="s">
        <v>77</v>
      </c>
      <c r="I23" s="28" t="s">
        <v>78</v>
      </c>
      <c r="J23" s="24">
        <v>3808</v>
      </c>
      <c r="K23" s="29">
        <v>10871</v>
      </c>
      <c r="L23" s="24">
        <v>4096</v>
      </c>
      <c r="M23" s="25">
        <v>11259</v>
      </c>
      <c r="N23" s="26">
        <v>4403</v>
      </c>
      <c r="O23" s="25">
        <v>12079</v>
      </c>
      <c r="P23" s="26">
        <v>5503</v>
      </c>
      <c r="Q23" s="30">
        <v>15977</v>
      </c>
      <c r="R23" s="24">
        <v>5362</v>
      </c>
      <c r="S23" s="25">
        <v>15710</v>
      </c>
      <c r="T23" s="26">
        <v>2164</v>
      </c>
      <c r="U23" s="27">
        <v>8537</v>
      </c>
      <c r="V23" s="26">
        <v>2808</v>
      </c>
      <c r="W23" s="27">
        <v>7094</v>
      </c>
      <c r="X23" s="26">
        <v>5638</v>
      </c>
      <c r="Y23" s="27">
        <v>14992</v>
      </c>
      <c r="Z23" s="26">
        <v>5273</v>
      </c>
      <c r="AA23" s="27">
        <v>13164</v>
      </c>
    </row>
    <row r="24" spans="1:27" s="1" customFormat="1" ht="14.25" customHeight="1" x14ac:dyDescent="0.2">
      <c r="A24" s="10" t="str">
        <f>VLOOKUP("&lt;Zeilentitel_12&gt;",Uebersetzungen!$B$3:$E$104,Uebersetzungen!$B$2+1,FALSE)</f>
        <v>Deutschland</v>
      </c>
      <c r="B24" s="13">
        <v>346368</v>
      </c>
      <c r="C24" s="14">
        <v>1294952</v>
      </c>
      <c r="D24" s="15">
        <v>299547</v>
      </c>
      <c r="E24" s="14">
        <v>1109566</v>
      </c>
      <c r="F24" s="26">
        <v>301762</v>
      </c>
      <c r="G24" s="25">
        <v>1124300</v>
      </c>
      <c r="H24" s="15" t="s">
        <v>79</v>
      </c>
      <c r="I24" s="28" t="s">
        <v>80</v>
      </c>
      <c r="J24" s="24">
        <v>239647</v>
      </c>
      <c r="K24" s="29">
        <v>899321</v>
      </c>
      <c r="L24" s="24">
        <v>225952</v>
      </c>
      <c r="M24" s="25">
        <v>796535</v>
      </c>
      <c r="N24" s="26">
        <v>225355</v>
      </c>
      <c r="O24" s="25">
        <v>779536</v>
      </c>
      <c r="P24" s="26">
        <v>247797</v>
      </c>
      <c r="Q24" s="30">
        <v>841149</v>
      </c>
      <c r="R24" s="24">
        <v>254695</v>
      </c>
      <c r="S24" s="25">
        <v>845242</v>
      </c>
      <c r="T24" s="26">
        <v>153192</v>
      </c>
      <c r="U24" s="27">
        <v>537915</v>
      </c>
      <c r="V24" s="26">
        <v>168723</v>
      </c>
      <c r="W24" s="27">
        <v>539578</v>
      </c>
      <c r="X24" s="26">
        <v>235914</v>
      </c>
      <c r="Y24" s="27">
        <v>746525</v>
      </c>
      <c r="Z24" s="26">
        <v>237276</v>
      </c>
      <c r="AA24" s="27">
        <v>744436</v>
      </c>
    </row>
    <row r="25" spans="1:27" s="1" customFormat="1" ht="14.25" customHeight="1" x14ac:dyDescent="0.2">
      <c r="A25" s="10" t="str">
        <f>VLOOKUP("&lt;Zeilentitel_13&gt;",Uebersetzungen!$B$3:$E$104,Uebersetzungen!$B$2+1,FALSE)</f>
        <v>Estland</v>
      </c>
      <c r="B25" s="13">
        <v>505</v>
      </c>
      <c r="C25" s="14">
        <v>2198</v>
      </c>
      <c r="D25" s="15">
        <v>332</v>
      </c>
      <c r="E25" s="14">
        <v>1285</v>
      </c>
      <c r="F25" s="26">
        <v>1554</v>
      </c>
      <c r="G25" s="25">
        <v>5926</v>
      </c>
      <c r="H25" s="15">
        <v>980</v>
      </c>
      <c r="I25" s="28" t="s">
        <v>81</v>
      </c>
      <c r="J25" s="24">
        <v>501</v>
      </c>
      <c r="K25" s="29">
        <v>1925</v>
      </c>
      <c r="L25" s="24">
        <v>403</v>
      </c>
      <c r="M25" s="25">
        <v>1540</v>
      </c>
      <c r="N25" s="26">
        <v>635</v>
      </c>
      <c r="O25" s="25">
        <v>2121</v>
      </c>
      <c r="P25" s="26">
        <v>623</v>
      </c>
      <c r="Q25" s="30">
        <v>2286</v>
      </c>
      <c r="R25" s="24">
        <v>580</v>
      </c>
      <c r="S25" s="25">
        <v>2112</v>
      </c>
      <c r="T25" s="26">
        <v>780</v>
      </c>
      <c r="U25" s="27">
        <v>2366</v>
      </c>
      <c r="V25" s="26">
        <v>314</v>
      </c>
      <c r="W25" s="27">
        <v>1219</v>
      </c>
      <c r="X25" s="26">
        <v>629</v>
      </c>
      <c r="Y25" s="27">
        <v>2253</v>
      </c>
      <c r="Z25" s="26">
        <v>687</v>
      </c>
      <c r="AA25" s="27">
        <v>2915</v>
      </c>
    </row>
    <row r="26" spans="1:27" s="1" customFormat="1" ht="14.25" customHeight="1" x14ac:dyDescent="0.2">
      <c r="A26" s="10" t="str">
        <f>VLOOKUP("&lt;Zeilentitel_14&gt;",Uebersetzungen!$B$3:$E$104,Uebersetzungen!$B$2+1,FALSE)</f>
        <v>Finnland</v>
      </c>
      <c r="B26" s="13">
        <v>3230</v>
      </c>
      <c r="C26" s="14">
        <v>12523</v>
      </c>
      <c r="D26" s="15">
        <v>2503</v>
      </c>
      <c r="E26" s="14">
        <v>8756</v>
      </c>
      <c r="F26" s="26">
        <v>2536</v>
      </c>
      <c r="G26" s="25">
        <v>8647</v>
      </c>
      <c r="H26" s="15" t="s">
        <v>82</v>
      </c>
      <c r="I26" s="28" t="s">
        <v>83</v>
      </c>
      <c r="J26" s="24">
        <v>2480</v>
      </c>
      <c r="K26" s="29">
        <v>7894</v>
      </c>
      <c r="L26" s="24">
        <v>2262</v>
      </c>
      <c r="M26" s="25">
        <v>7258</v>
      </c>
      <c r="N26" s="26">
        <v>2674</v>
      </c>
      <c r="O26" s="25">
        <v>9256</v>
      </c>
      <c r="P26" s="26">
        <v>2636</v>
      </c>
      <c r="Q26" s="30">
        <v>8725</v>
      </c>
      <c r="R26" s="24">
        <v>2896</v>
      </c>
      <c r="S26" s="25">
        <v>8961</v>
      </c>
      <c r="T26" s="26">
        <v>1131</v>
      </c>
      <c r="U26" s="27">
        <v>4371</v>
      </c>
      <c r="V26" s="26">
        <v>698</v>
      </c>
      <c r="W26" s="27">
        <v>2204</v>
      </c>
      <c r="X26" s="26">
        <v>2490</v>
      </c>
      <c r="Y26" s="27">
        <v>7543</v>
      </c>
      <c r="Z26" s="26">
        <v>2912</v>
      </c>
      <c r="AA26" s="27">
        <v>8609</v>
      </c>
    </row>
    <row r="27" spans="1:27" s="1" customFormat="1" ht="14.25" customHeight="1" x14ac:dyDescent="0.2">
      <c r="A27" s="10" t="str">
        <f>VLOOKUP("&lt;Zeilentitel_15&gt;",Uebersetzungen!$B$3:$E$104,Uebersetzungen!$B$2+1,FALSE)</f>
        <v>Frankreich</v>
      </c>
      <c r="B27" s="13">
        <v>20698</v>
      </c>
      <c r="C27" s="14">
        <v>64132</v>
      </c>
      <c r="D27" s="15">
        <v>18823</v>
      </c>
      <c r="E27" s="14">
        <v>57733</v>
      </c>
      <c r="F27" s="26">
        <v>19855</v>
      </c>
      <c r="G27" s="25">
        <v>59645</v>
      </c>
      <c r="H27" s="15" t="s">
        <v>84</v>
      </c>
      <c r="I27" s="28" t="s">
        <v>85</v>
      </c>
      <c r="J27" s="24">
        <v>16419</v>
      </c>
      <c r="K27" s="29">
        <v>51573</v>
      </c>
      <c r="L27" s="24">
        <v>16419</v>
      </c>
      <c r="M27" s="25">
        <v>49539</v>
      </c>
      <c r="N27" s="26">
        <v>17216</v>
      </c>
      <c r="O27" s="25">
        <v>49902</v>
      </c>
      <c r="P27" s="26">
        <v>18023</v>
      </c>
      <c r="Q27" s="30">
        <v>52142</v>
      </c>
      <c r="R27" s="24">
        <v>19081</v>
      </c>
      <c r="S27" s="25">
        <v>54504</v>
      </c>
      <c r="T27" s="26">
        <v>12959</v>
      </c>
      <c r="U27" s="27">
        <v>41800</v>
      </c>
      <c r="V27" s="26">
        <v>14076</v>
      </c>
      <c r="W27" s="27">
        <v>42680</v>
      </c>
      <c r="X27" s="26">
        <v>20265</v>
      </c>
      <c r="Y27" s="27">
        <v>55750</v>
      </c>
      <c r="Z27" s="26">
        <v>22030</v>
      </c>
      <c r="AA27" s="27">
        <v>54454</v>
      </c>
    </row>
    <row r="28" spans="1:27" s="1" customFormat="1" ht="14.25" customHeight="1" x14ac:dyDescent="0.2">
      <c r="A28" s="10" t="str">
        <f>VLOOKUP("&lt;Zeilentitel_16&gt;",Uebersetzungen!$B$3:$E$104,Uebersetzungen!$B$2+1,FALSE)</f>
        <v>Griechenland</v>
      </c>
      <c r="B28" s="13">
        <v>1560</v>
      </c>
      <c r="C28" s="14">
        <v>6816</v>
      </c>
      <c r="D28" s="15">
        <v>1154</v>
      </c>
      <c r="E28" s="14">
        <v>4332</v>
      </c>
      <c r="F28" s="26">
        <v>1050</v>
      </c>
      <c r="G28" s="25">
        <v>4236</v>
      </c>
      <c r="H28" s="15" t="s">
        <v>86</v>
      </c>
      <c r="I28" s="28" t="s">
        <v>87</v>
      </c>
      <c r="J28" s="24">
        <v>1045</v>
      </c>
      <c r="K28" s="29">
        <v>4038</v>
      </c>
      <c r="L28" s="24">
        <v>998</v>
      </c>
      <c r="M28" s="25">
        <v>3739</v>
      </c>
      <c r="N28" s="26">
        <v>1261</v>
      </c>
      <c r="O28" s="25">
        <v>4093</v>
      </c>
      <c r="P28" s="26">
        <v>1396</v>
      </c>
      <c r="Q28" s="30">
        <v>4791</v>
      </c>
      <c r="R28" s="24">
        <v>1635</v>
      </c>
      <c r="S28" s="25">
        <v>5592</v>
      </c>
      <c r="T28" s="26">
        <v>682</v>
      </c>
      <c r="U28" s="27">
        <v>2603</v>
      </c>
      <c r="V28" s="26">
        <v>766</v>
      </c>
      <c r="W28" s="27">
        <v>2307</v>
      </c>
      <c r="X28" s="26">
        <v>1944</v>
      </c>
      <c r="Y28" s="27">
        <v>6167</v>
      </c>
      <c r="Z28" s="26">
        <v>2282</v>
      </c>
      <c r="AA28" s="27">
        <v>6999</v>
      </c>
    </row>
    <row r="29" spans="1:27" s="1" customFormat="1" ht="14.25" customHeight="1" x14ac:dyDescent="0.2">
      <c r="A29" s="10" t="str">
        <f>VLOOKUP("&lt;Zeilentitel_17&gt;",Uebersetzungen!$B$3:$E$104,Uebersetzungen!$B$2+1,FALSE)</f>
        <v>Hongkong</v>
      </c>
      <c r="B29" s="13">
        <v>1864</v>
      </c>
      <c r="C29" s="14">
        <v>3540</v>
      </c>
      <c r="D29" s="15">
        <v>1928</v>
      </c>
      <c r="E29" s="14">
        <v>3610</v>
      </c>
      <c r="F29" s="26">
        <v>2307</v>
      </c>
      <c r="G29" s="25">
        <v>4532</v>
      </c>
      <c r="H29" s="15" t="s">
        <v>88</v>
      </c>
      <c r="I29" s="28" t="s">
        <v>89</v>
      </c>
      <c r="J29" s="24">
        <v>3492</v>
      </c>
      <c r="K29" s="29">
        <v>7393</v>
      </c>
      <c r="L29" s="24">
        <v>4111</v>
      </c>
      <c r="M29" s="25">
        <v>6714</v>
      </c>
      <c r="N29" s="26">
        <v>4951</v>
      </c>
      <c r="O29" s="25">
        <v>7294</v>
      </c>
      <c r="P29" s="26">
        <v>6380</v>
      </c>
      <c r="Q29" s="30">
        <v>9952</v>
      </c>
      <c r="R29" s="24">
        <v>7945</v>
      </c>
      <c r="S29" s="25">
        <v>12327</v>
      </c>
      <c r="T29" s="26">
        <v>835</v>
      </c>
      <c r="U29" s="27">
        <v>2678</v>
      </c>
      <c r="V29" s="26">
        <v>158</v>
      </c>
      <c r="W29" s="27">
        <v>534</v>
      </c>
      <c r="X29" s="26">
        <v>1145</v>
      </c>
      <c r="Y29" s="27">
        <v>3239</v>
      </c>
      <c r="Z29" s="26">
        <v>3994</v>
      </c>
      <c r="AA29" s="27">
        <v>7405</v>
      </c>
    </row>
    <row r="30" spans="1:27" s="1" customFormat="1" ht="14.25" customHeight="1" x14ac:dyDescent="0.2">
      <c r="A30" s="10" t="str">
        <f>VLOOKUP("&lt;Zeilentitel_18&gt;",Uebersetzungen!$B$3:$E$104,Uebersetzungen!$B$2+1,FALSE)</f>
        <v>Indien</v>
      </c>
      <c r="B30" s="13">
        <v>2160</v>
      </c>
      <c r="C30" s="14">
        <v>4989</v>
      </c>
      <c r="D30" s="15">
        <v>2397</v>
      </c>
      <c r="E30" s="14">
        <v>5283</v>
      </c>
      <c r="F30" s="26">
        <v>2188</v>
      </c>
      <c r="G30" s="25">
        <v>4751</v>
      </c>
      <c r="H30" s="15" t="s">
        <v>90</v>
      </c>
      <c r="I30" s="28" t="s">
        <v>91</v>
      </c>
      <c r="J30" s="24">
        <v>2794</v>
      </c>
      <c r="K30" s="29">
        <v>5738</v>
      </c>
      <c r="L30" s="24">
        <v>2921</v>
      </c>
      <c r="M30" s="25">
        <v>6345</v>
      </c>
      <c r="N30" s="26">
        <v>4263</v>
      </c>
      <c r="O30" s="25">
        <v>10557</v>
      </c>
      <c r="P30" s="26">
        <v>4719</v>
      </c>
      <c r="Q30" s="30">
        <v>9594</v>
      </c>
      <c r="R30" s="24">
        <v>6918</v>
      </c>
      <c r="S30" s="25">
        <v>17039</v>
      </c>
      <c r="T30" s="26">
        <v>674</v>
      </c>
      <c r="U30" s="27">
        <v>1999</v>
      </c>
      <c r="V30" s="26">
        <v>852</v>
      </c>
      <c r="W30" s="27">
        <v>2187</v>
      </c>
      <c r="X30" s="26">
        <v>3343</v>
      </c>
      <c r="Y30" s="27">
        <v>7309</v>
      </c>
      <c r="Z30" s="26">
        <v>5849</v>
      </c>
      <c r="AA30" s="27">
        <v>11554</v>
      </c>
    </row>
    <row r="31" spans="1:27" s="1" customFormat="1" ht="14.25" customHeight="1" x14ac:dyDescent="0.2">
      <c r="A31" s="10" t="str">
        <f>VLOOKUP("&lt;Zeilentitel_19&gt;",Uebersetzungen!$B$3:$E$104,Uebersetzungen!$B$2+1,FALSE)</f>
        <v>Indonesien</v>
      </c>
      <c r="B31" s="13">
        <v>825</v>
      </c>
      <c r="C31" s="14">
        <v>1567</v>
      </c>
      <c r="D31" s="15">
        <v>1176</v>
      </c>
      <c r="E31" s="14">
        <v>2008</v>
      </c>
      <c r="F31" s="26">
        <v>1249</v>
      </c>
      <c r="G31" s="25">
        <v>1809</v>
      </c>
      <c r="H31" s="15" t="s">
        <v>92</v>
      </c>
      <c r="I31" s="28" t="s">
        <v>93</v>
      </c>
      <c r="J31" s="24">
        <v>1441</v>
      </c>
      <c r="K31" s="29">
        <v>2079</v>
      </c>
      <c r="L31" s="24">
        <v>1389</v>
      </c>
      <c r="M31" s="25">
        <v>2058</v>
      </c>
      <c r="N31" s="26">
        <v>1732</v>
      </c>
      <c r="O31" s="25">
        <v>2417</v>
      </c>
      <c r="P31" s="26">
        <v>1450</v>
      </c>
      <c r="Q31" s="30">
        <v>2417</v>
      </c>
      <c r="R31" s="24">
        <v>2068</v>
      </c>
      <c r="S31" s="25">
        <v>2970</v>
      </c>
      <c r="T31" s="26">
        <v>311</v>
      </c>
      <c r="U31" s="27">
        <v>689</v>
      </c>
      <c r="V31" s="26">
        <v>175</v>
      </c>
      <c r="W31" s="27">
        <v>310</v>
      </c>
      <c r="X31" s="26">
        <v>1761</v>
      </c>
      <c r="Y31" s="27">
        <v>2584</v>
      </c>
      <c r="Z31" s="26">
        <v>2557</v>
      </c>
      <c r="AA31" s="27">
        <v>3907</v>
      </c>
    </row>
    <row r="32" spans="1:27" s="1" customFormat="1" ht="14.25" customHeight="1" x14ac:dyDescent="0.2">
      <c r="A32" s="10" t="str">
        <f>VLOOKUP("&lt;Zeilentitel_20&gt;",Uebersetzungen!$B$3:$E$104,Uebersetzungen!$B$2+1,FALSE)</f>
        <v>Iran</v>
      </c>
      <c r="B32" s="26">
        <v>0</v>
      </c>
      <c r="C32" s="30">
        <v>0</v>
      </c>
      <c r="D32" s="26">
        <v>0</v>
      </c>
      <c r="E32" s="30">
        <v>0</v>
      </c>
      <c r="F32" s="26">
        <v>0</v>
      </c>
      <c r="G32" s="30">
        <v>0</v>
      </c>
      <c r="H32" s="26">
        <v>0</v>
      </c>
      <c r="I32" s="30">
        <v>0</v>
      </c>
      <c r="J32" s="26">
        <v>0</v>
      </c>
      <c r="K32" s="30">
        <v>0</v>
      </c>
      <c r="L32" s="26">
        <v>0</v>
      </c>
      <c r="M32" s="30">
        <v>0</v>
      </c>
      <c r="N32" s="26">
        <v>0</v>
      </c>
      <c r="O32" s="25">
        <v>0</v>
      </c>
      <c r="P32" s="26">
        <v>0</v>
      </c>
      <c r="Q32" s="30">
        <v>0</v>
      </c>
      <c r="R32" s="24">
        <v>0</v>
      </c>
      <c r="S32" s="25">
        <v>0</v>
      </c>
      <c r="T32" s="26">
        <v>19</v>
      </c>
      <c r="U32" s="27">
        <v>53</v>
      </c>
      <c r="V32" s="26">
        <v>29</v>
      </c>
      <c r="W32" s="27">
        <v>67</v>
      </c>
      <c r="X32" s="26">
        <v>67</v>
      </c>
      <c r="Y32" s="27">
        <v>181</v>
      </c>
      <c r="Z32" s="26">
        <v>58</v>
      </c>
      <c r="AA32" s="27">
        <v>134</v>
      </c>
    </row>
    <row r="33" spans="1:27" s="1" customFormat="1" ht="14.25" customHeight="1" x14ac:dyDescent="0.2">
      <c r="A33" s="10" t="str">
        <f>VLOOKUP("&lt;Zeilentitel_21&gt;",Uebersetzungen!$B$3:$E$104,Uebersetzungen!$B$2+1,FALSE)</f>
        <v>Irland</v>
      </c>
      <c r="B33" s="13">
        <v>930</v>
      </c>
      <c r="C33" s="14">
        <v>3293</v>
      </c>
      <c r="D33" s="15">
        <v>901</v>
      </c>
      <c r="E33" s="14">
        <v>2762</v>
      </c>
      <c r="F33" s="26">
        <v>933</v>
      </c>
      <c r="G33" s="25">
        <v>2951</v>
      </c>
      <c r="H33" s="15">
        <v>874</v>
      </c>
      <c r="I33" s="28" t="s">
        <v>94</v>
      </c>
      <c r="J33" s="24">
        <v>861</v>
      </c>
      <c r="K33" s="29">
        <v>2636</v>
      </c>
      <c r="L33" s="24">
        <v>793</v>
      </c>
      <c r="M33" s="25">
        <v>2490</v>
      </c>
      <c r="N33" s="26">
        <v>999</v>
      </c>
      <c r="O33" s="25">
        <v>2869</v>
      </c>
      <c r="P33" s="26">
        <v>1143</v>
      </c>
      <c r="Q33" s="30">
        <v>3344</v>
      </c>
      <c r="R33" s="24">
        <v>1193</v>
      </c>
      <c r="S33" s="25">
        <v>3603</v>
      </c>
      <c r="T33" s="26">
        <v>492</v>
      </c>
      <c r="U33" s="27">
        <v>1727</v>
      </c>
      <c r="V33" s="26">
        <v>406</v>
      </c>
      <c r="W33" s="27">
        <v>1212</v>
      </c>
      <c r="X33" s="26">
        <v>1483</v>
      </c>
      <c r="Y33" s="27">
        <v>4135</v>
      </c>
      <c r="Z33" s="26">
        <v>1733</v>
      </c>
      <c r="AA33" s="27">
        <v>4178</v>
      </c>
    </row>
    <row r="34" spans="1:27" s="1" customFormat="1" ht="14.25" customHeight="1" x14ac:dyDescent="0.2">
      <c r="A34" s="10" t="str">
        <f>VLOOKUP("&lt;Zeilentitel_22&gt;",Uebersetzungen!$B$3:$E$104,Uebersetzungen!$B$2+1,FALSE)</f>
        <v>Island</v>
      </c>
      <c r="B34" s="13">
        <v>223</v>
      </c>
      <c r="C34" s="14">
        <v>599</v>
      </c>
      <c r="D34" s="15">
        <v>235</v>
      </c>
      <c r="E34" s="14">
        <v>659</v>
      </c>
      <c r="F34" s="26">
        <v>165</v>
      </c>
      <c r="G34" s="25">
        <v>456</v>
      </c>
      <c r="H34" s="15">
        <v>172</v>
      </c>
      <c r="I34" s="28">
        <v>507</v>
      </c>
      <c r="J34" s="24">
        <v>248</v>
      </c>
      <c r="K34" s="29">
        <v>715</v>
      </c>
      <c r="L34" s="24">
        <v>226</v>
      </c>
      <c r="M34" s="25">
        <v>740</v>
      </c>
      <c r="N34" s="26">
        <v>201</v>
      </c>
      <c r="O34" s="25">
        <v>572</v>
      </c>
      <c r="P34" s="26">
        <v>258</v>
      </c>
      <c r="Q34" s="30">
        <v>725</v>
      </c>
      <c r="R34" s="24">
        <v>270</v>
      </c>
      <c r="S34" s="25">
        <v>697</v>
      </c>
      <c r="T34" s="26">
        <v>92</v>
      </c>
      <c r="U34" s="27">
        <v>267</v>
      </c>
      <c r="V34" s="26">
        <v>108</v>
      </c>
      <c r="W34" s="27">
        <v>302</v>
      </c>
      <c r="X34" s="26">
        <v>208</v>
      </c>
      <c r="Y34" s="27">
        <v>546</v>
      </c>
      <c r="Z34" s="26">
        <v>197</v>
      </c>
      <c r="AA34" s="27">
        <v>617</v>
      </c>
    </row>
    <row r="35" spans="1:27" s="1" customFormat="1" ht="14.25" customHeight="1" x14ac:dyDescent="0.2">
      <c r="A35" s="10" t="str">
        <f>VLOOKUP("&lt;Zeilentitel_23&gt;",Uebersetzungen!$B$3:$E$104,Uebersetzungen!$B$2+1,FALSE)</f>
        <v>Israel</v>
      </c>
      <c r="B35" s="13">
        <v>4328</v>
      </c>
      <c r="C35" s="14">
        <v>22108</v>
      </c>
      <c r="D35" s="15">
        <v>7516</v>
      </c>
      <c r="E35" s="14">
        <v>27408</v>
      </c>
      <c r="F35" s="26">
        <v>4629</v>
      </c>
      <c r="G35" s="25">
        <v>23076</v>
      </c>
      <c r="H35" s="15" t="s">
        <v>95</v>
      </c>
      <c r="I35" s="28" t="s">
        <v>96</v>
      </c>
      <c r="J35" s="24">
        <v>4361</v>
      </c>
      <c r="K35" s="29">
        <v>19468</v>
      </c>
      <c r="L35" s="24">
        <v>9281</v>
      </c>
      <c r="M35" s="25">
        <v>27606</v>
      </c>
      <c r="N35" s="26">
        <v>8979</v>
      </c>
      <c r="O35" s="25">
        <v>26609</v>
      </c>
      <c r="P35" s="26">
        <v>8669</v>
      </c>
      <c r="Q35" s="30">
        <v>37866</v>
      </c>
      <c r="R35" s="24">
        <v>9726</v>
      </c>
      <c r="S35" s="25">
        <v>41837</v>
      </c>
      <c r="T35" s="26">
        <v>1022</v>
      </c>
      <c r="U35" s="27">
        <v>4506</v>
      </c>
      <c r="V35" s="26">
        <v>1626</v>
      </c>
      <c r="W35" s="27">
        <v>6667</v>
      </c>
      <c r="X35" s="26">
        <v>5357</v>
      </c>
      <c r="Y35" s="27">
        <v>20690</v>
      </c>
      <c r="Z35" s="26">
        <v>6762</v>
      </c>
      <c r="AA35" s="27">
        <v>28592</v>
      </c>
    </row>
    <row r="36" spans="1:27" s="1" customFormat="1" ht="14.25" customHeight="1" x14ac:dyDescent="0.2">
      <c r="A36" s="10" t="str">
        <f>VLOOKUP("&lt;Zeilentitel_24&gt;",Uebersetzungen!$B$3:$E$104,Uebersetzungen!$B$2+1,FALSE)</f>
        <v>Italien</v>
      </c>
      <c r="B36" s="13">
        <v>64882</v>
      </c>
      <c r="C36" s="14">
        <v>203506</v>
      </c>
      <c r="D36" s="15">
        <v>55785</v>
      </c>
      <c r="E36" s="14">
        <v>167432</v>
      </c>
      <c r="F36" s="26">
        <v>54025</v>
      </c>
      <c r="G36" s="25">
        <v>158681</v>
      </c>
      <c r="H36" s="15" t="s">
        <v>97</v>
      </c>
      <c r="I36" s="28" t="s">
        <v>98</v>
      </c>
      <c r="J36" s="24">
        <v>43897</v>
      </c>
      <c r="K36" s="29">
        <v>127069</v>
      </c>
      <c r="L36" s="24">
        <v>40088</v>
      </c>
      <c r="M36" s="25">
        <v>98313</v>
      </c>
      <c r="N36" s="26">
        <v>41718</v>
      </c>
      <c r="O36" s="25">
        <v>96774</v>
      </c>
      <c r="P36" s="26">
        <v>43914</v>
      </c>
      <c r="Q36" s="30">
        <v>98266</v>
      </c>
      <c r="R36" s="24">
        <v>44485</v>
      </c>
      <c r="S36" s="25">
        <v>96112</v>
      </c>
      <c r="T36" s="26">
        <v>25144</v>
      </c>
      <c r="U36" s="27">
        <v>61208</v>
      </c>
      <c r="V36" s="26">
        <v>26730</v>
      </c>
      <c r="W36" s="27">
        <v>65277</v>
      </c>
      <c r="X36" s="26">
        <v>43794</v>
      </c>
      <c r="Y36" s="27">
        <v>98060</v>
      </c>
      <c r="Z36" s="26">
        <v>47163</v>
      </c>
      <c r="AA36" s="27">
        <v>100999</v>
      </c>
    </row>
    <row r="37" spans="1:27" s="1" customFormat="1" ht="14.25" customHeight="1" x14ac:dyDescent="0.2">
      <c r="A37" s="10" t="str">
        <f>VLOOKUP("&lt;Zeilentitel_25&gt;",Uebersetzungen!$B$3:$E$104,Uebersetzungen!$B$2+1,FALSE)</f>
        <v>Japan</v>
      </c>
      <c r="B37" s="13">
        <v>25373</v>
      </c>
      <c r="C37" s="14">
        <v>44982</v>
      </c>
      <c r="D37" s="15">
        <v>28512</v>
      </c>
      <c r="E37" s="14">
        <v>49758</v>
      </c>
      <c r="F37" s="26">
        <v>29129</v>
      </c>
      <c r="G37" s="25">
        <v>50079</v>
      </c>
      <c r="H37" s="15" t="s">
        <v>99</v>
      </c>
      <c r="I37" s="28" t="s">
        <v>100</v>
      </c>
      <c r="J37" s="24">
        <v>20362</v>
      </c>
      <c r="K37" s="29">
        <v>35467</v>
      </c>
      <c r="L37" s="24">
        <v>18062</v>
      </c>
      <c r="M37" s="25">
        <v>31261</v>
      </c>
      <c r="N37" s="26">
        <v>18513</v>
      </c>
      <c r="O37" s="25">
        <v>32894</v>
      </c>
      <c r="P37" s="26">
        <v>19081</v>
      </c>
      <c r="Q37" s="30">
        <v>33434</v>
      </c>
      <c r="R37" s="24">
        <v>21269</v>
      </c>
      <c r="S37" s="25">
        <v>35985</v>
      </c>
      <c r="T37" s="26">
        <v>937</v>
      </c>
      <c r="U37" s="27">
        <v>2485</v>
      </c>
      <c r="V37" s="26">
        <v>270</v>
      </c>
      <c r="W37" s="27">
        <v>864</v>
      </c>
      <c r="X37" s="26">
        <v>1690</v>
      </c>
      <c r="Y37" s="27">
        <v>4149</v>
      </c>
      <c r="Z37" s="26">
        <v>8523</v>
      </c>
      <c r="AA37" s="27">
        <v>15413</v>
      </c>
    </row>
    <row r="38" spans="1:27" s="1" customFormat="1" ht="14.25" customHeight="1" x14ac:dyDescent="0.2">
      <c r="A38" s="10" t="str">
        <f>VLOOKUP("&lt;Zeilentitel_26&gt;",Uebersetzungen!$B$3:$E$104,Uebersetzungen!$B$2+1,FALSE)</f>
        <v>Kanada</v>
      </c>
      <c r="B38" s="13">
        <v>3674</v>
      </c>
      <c r="C38" s="14">
        <v>10970</v>
      </c>
      <c r="D38" s="15">
        <v>3760</v>
      </c>
      <c r="E38" s="14">
        <v>10402</v>
      </c>
      <c r="F38" s="26">
        <v>4078</v>
      </c>
      <c r="G38" s="25">
        <v>11949</v>
      </c>
      <c r="H38" s="15" t="s">
        <v>101</v>
      </c>
      <c r="I38" s="28" t="s">
        <v>102</v>
      </c>
      <c r="J38" s="24">
        <v>3521</v>
      </c>
      <c r="K38" s="29">
        <v>9963</v>
      </c>
      <c r="L38" s="24">
        <v>3636</v>
      </c>
      <c r="M38" s="25">
        <v>11391</v>
      </c>
      <c r="N38" s="26">
        <v>4313</v>
      </c>
      <c r="O38" s="25">
        <v>13650</v>
      </c>
      <c r="P38" s="26">
        <v>4942</v>
      </c>
      <c r="Q38" s="30">
        <v>14508</v>
      </c>
      <c r="R38" s="24">
        <v>4532</v>
      </c>
      <c r="S38" s="25">
        <v>12455</v>
      </c>
      <c r="T38" s="26">
        <v>1207</v>
      </c>
      <c r="U38" s="27">
        <v>5690</v>
      </c>
      <c r="V38" s="26">
        <v>874</v>
      </c>
      <c r="W38" s="27">
        <v>2963</v>
      </c>
      <c r="X38" s="26">
        <v>3925</v>
      </c>
      <c r="Y38" s="27">
        <v>10783</v>
      </c>
      <c r="Z38" s="26">
        <v>5081</v>
      </c>
      <c r="AA38" s="27">
        <v>13236</v>
      </c>
    </row>
    <row r="39" spans="1:27" s="1" customFormat="1" ht="14.25" customHeight="1" x14ac:dyDescent="0.2">
      <c r="A39" s="10" t="str">
        <f>VLOOKUP("&lt;Zeilentitel_27&gt;",Uebersetzungen!$B$3:$E$104,Uebersetzungen!$B$2+1,FALSE)</f>
        <v>Katar</v>
      </c>
      <c r="B39" s="13">
        <v>168</v>
      </c>
      <c r="C39" s="14">
        <v>725</v>
      </c>
      <c r="D39" s="15">
        <v>266</v>
      </c>
      <c r="E39" s="14">
        <v>1701</v>
      </c>
      <c r="F39" s="26">
        <v>309</v>
      </c>
      <c r="G39" s="25">
        <v>1309</v>
      </c>
      <c r="H39" s="15">
        <v>319</v>
      </c>
      <c r="I39" s="28" t="s">
        <v>103</v>
      </c>
      <c r="J39" s="24">
        <v>536</v>
      </c>
      <c r="K39" s="29">
        <v>2250</v>
      </c>
      <c r="L39" s="24">
        <v>527</v>
      </c>
      <c r="M39" s="25">
        <v>2037</v>
      </c>
      <c r="N39" s="26">
        <v>428</v>
      </c>
      <c r="O39" s="25">
        <v>1745</v>
      </c>
      <c r="P39" s="26">
        <v>565</v>
      </c>
      <c r="Q39" s="30">
        <v>1963</v>
      </c>
      <c r="R39" s="24">
        <v>567</v>
      </c>
      <c r="S39" s="25">
        <v>2265</v>
      </c>
      <c r="T39" s="26">
        <v>184</v>
      </c>
      <c r="U39" s="27">
        <v>712</v>
      </c>
      <c r="V39" s="26">
        <v>245</v>
      </c>
      <c r="W39" s="27">
        <v>749</v>
      </c>
      <c r="X39" s="26">
        <v>625</v>
      </c>
      <c r="Y39" s="27">
        <v>2421</v>
      </c>
      <c r="Z39" s="26">
        <v>1061</v>
      </c>
      <c r="AA39" s="27">
        <v>3406</v>
      </c>
    </row>
    <row r="40" spans="1:27" s="1" customFormat="1" ht="14.25" customHeight="1" x14ac:dyDescent="0.2">
      <c r="A40" s="10" t="str">
        <f>VLOOKUP("&lt;Zeilentitel_28&gt;",Uebersetzungen!$B$3:$E$104,Uebersetzungen!$B$2+1,FALSE)</f>
        <v>Korea (Süd-)</v>
      </c>
      <c r="B40" s="13">
        <v>758</v>
      </c>
      <c r="C40" s="14">
        <v>1840</v>
      </c>
      <c r="D40" s="15">
        <v>765</v>
      </c>
      <c r="E40" s="14">
        <v>1677</v>
      </c>
      <c r="F40" s="26">
        <v>761</v>
      </c>
      <c r="G40" s="25">
        <v>1914</v>
      </c>
      <c r="H40" s="15" t="s">
        <v>104</v>
      </c>
      <c r="I40" s="28" t="s">
        <v>105</v>
      </c>
      <c r="J40" s="24">
        <v>1190</v>
      </c>
      <c r="K40" s="29">
        <v>2445</v>
      </c>
      <c r="L40" s="24">
        <v>1936</v>
      </c>
      <c r="M40" s="25">
        <v>3579</v>
      </c>
      <c r="N40" s="26">
        <v>2448</v>
      </c>
      <c r="O40" s="25">
        <v>4325</v>
      </c>
      <c r="P40" s="26">
        <v>2852</v>
      </c>
      <c r="Q40" s="30">
        <v>5097</v>
      </c>
      <c r="R40" s="24">
        <v>2592</v>
      </c>
      <c r="S40" s="25">
        <v>4970</v>
      </c>
      <c r="T40" s="26">
        <v>343</v>
      </c>
      <c r="U40" s="27">
        <v>1442</v>
      </c>
      <c r="V40" s="26">
        <v>175</v>
      </c>
      <c r="W40" s="27">
        <v>474</v>
      </c>
      <c r="X40" s="26">
        <v>989</v>
      </c>
      <c r="Y40" s="27">
        <v>1922</v>
      </c>
      <c r="Z40" s="26">
        <v>1576</v>
      </c>
      <c r="AA40" s="27">
        <v>2936</v>
      </c>
    </row>
    <row r="41" spans="1:27" s="1" customFormat="1" ht="14.25" customHeight="1" x14ac:dyDescent="0.2">
      <c r="A41" s="10" t="str">
        <f>VLOOKUP("&lt;Zeilentitel_29&gt;",Uebersetzungen!$B$3:$E$104,Uebersetzungen!$B$2+1,FALSE)</f>
        <v>Kroatien</v>
      </c>
      <c r="B41" s="13">
        <v>492</v>
      </c>
      <c r="C41" s="14">
        <v>1987</v>
      </c>
      <c r="D41" s="15">
        <v>818</v>
      </c>
      <c r="E41" s="14">
        <v>2662</v>
      </c>
      <c r="F41" s="26">
        <v>439</v>
      </c>
      <c r="G41" s="25">
        <v>1318</v>
      </c>
      <c r="H41" s="15">
        <v>357</v>
      </c>
      <c r="I41" s="28" t="s">
        <v>106</v>
      </c>
      <c r="J41" s="24">
        <v>347</v>
      </c>
      <c r="K41" s="29">
        <v>1096</v>
      </c>
      <c r="L41" s="24">
        <v>346</v>
      </c>
      <c r="M41" s="25">
        <v>1149</v>
      </c>
      <c r="N41" s="26">
        <v>478</v>
      </c>
      <c r="O41" s="25">
        <v>1469</v>
      </c>
      <c r="P41" s="26">
        <v>630</v>
      </c>
      <c r="Q41" s="30">
        <v>2337</v>
      </c>
      <c r="R41" s="24">
        <v>591</v>
      </c>
      <c r="S41" s="25">
        <v>2275</v>
      </c>
      <c r="T41" s="26">
        <v>221</v>
      </c>
      <c r="U41" s="27">
        <v>1474</v>
      </c>
      <c r="V41" s="26">
        <v>455</v>
      </c>
      <c r="W41" s="27">
        <v>1863</v>
      </c>
      <c r="X41" s="26">
        <v>581</v>
      </c>
      <c r="Y41" s="27">
        <v>1835</v>
      </c>
      <c r="Z41" s="26">
        <v>623</v>
      </c>
      <c r="AA41" s="27">
        <v>1883</v>
      </c>
    </row>
    <row r="42" spans="1:27" s="1" customFormat="1" ht="14.25" customHeight="1" x14ac:dyDescent="0.2">
      <c r="A42" s="10" t="str">
        <f>VLOOKUP("&lt;Zeilentitel_30&gt;",Uebersetzungen!$B$3:$E$104,Uebersetzungen!$B$2+1,FALSE)</f>
        <v>Kuwait</v>
      </c>
      <c r="B42" s="13">
        <v>173</v>
      </c>
      <c r="C42" s="14">
        <v>662</v>
      </c>
      <c r="D42" s="15">
        <v>183</v>
      </c>
      <c r="E42" s="14">
        <v>813</v>
      </c>
      <c r="F42" s="26">
        <v>332</v>
      </c>
      <c r="G42" s="25">
        <v>1274</v>
      </c>
      <c r="H42" s="15">
        <v>447</v>
      </c>
      <c r="I42" s="28" t="s">
        <v>107</v>
      </c>
      <c r="J42" s="24">
        <v>591</v>
      </c>
      <c r="K42" s="29">
        <v>1508</v>
      </c>
      <c r="L42" s="24">
        <v>383</v>
      </c>
      <c r="M42" s="25">
        <v>1157</v>
      </c>
      <c r="N42" s="26">
        <v>385</v>
      </c>
      <c r="O42" s="25">
        <v>1116</v>
      </c>
      <c r="P42" s="26">
        <v>492</v>
      </c>
      <c r="Q42" s="30">
        <v>1369</v>
      </c>
      <c r="R42" s="24">
        <v>476</v>
      </c>
      <c r="S42" s="25">
        <v>1513</v>
      </c>
      <c r="T42" s="26">
        <v>196</v>
      </c>
      <c r="U42" s="27">
        <v>973</v>
      </c>
      <c r="V42" s="26">
        <v>163</v>
      </c>
      <c r="W42" s="27">
        <v>722</v>
      </c>
      <c r="X42" s="26">
        <v>546</v>
      </c>
      <c r="Y42" s="27">
        <v>1742</v>
      </c>
      <c r="Z42" s="26">
        <v>802</v>
      </c>
      <c r="AA42" s="27">
        <v>2114</v>
      </c>
    </row>
    <row r="43" spans="1:27" s="1" customFormat="1" ht="14.25" customHeight="1" x14ac:dyDescent="0.2">
      <c r="A43" s="10" t="str">
        <f>VLOOKUP("&lt;Zeilentitel_31&gt;",Uebersetzungen!$B$3:$E$104,Uebersetzungen!$B$2+1,FALSE)</f>
        <v>Lettland</v>
      </c>
      <c r="B43" s="13">
        <v>381</v>
      </c>
      <c r="C43" s="14">
        <v>1868</v>
      </c>
      <c r="D43" s="15">
        <v>309</v>
      </c>
      <c r="E43" s="14">
        <v>1373</v>
      </c>
      <c r="F43" s="26">
        <v>391</v>
      </c>
      <c r="G43" s="25">
        <v>1711</v>
      </c>
      <c r="H43" s="15">
        <v>508</v>
      </c>
      <c r="I43" s="28" t="s">
        <v>108</v>
      </c>
      <c r="J43" s="24">
        <v>364</v>
      </c>
      <c r="K43" s="29">
        <v>1497</v>
      </c>
      <c r="L43" s="24">
        <v>392</v>
      </c>
      <c r="M43" s="25">
        <v>1587</v>
      </c>
      <c r="N43" s="26">
        <v>527</v>
      </c>
      <c r="O43" s="25">
        <v>2413</v>
      </c>
      <c r="P43" s="26">
        <v>482</v>
      </c>
      <c r="Q43" s="30">
        <v>2042</v>
      </c>
      <c r="R43" s="24">
        <v>433</v>
      </c>
      <c r="S43" s="25">
        <v>1545</v>
      </c>
      <c r="T43" s="26">
        <v>272</v>
      </c>
      <c r="U43" s="27">
        <v>1043</v>
      </c>
      <c r="V43" s="26">
        <v>333</v>
      </c>
      <c r="W43" s="27">
        <v>1439</v>
      </c>
      <c r="X43" s="26">
        <v>499</v>
      </c>
      <c r="Y43" s="27">
        <v>1769</v>
      </c>
      <c r="Z43" s="26">
        <v>654</v>
      </c>
      <c r="AA43" s="27">
        <v>2389</v>
      </c>
    </row>
    <row r="44" spans="1:27" s="1" customFormat="1" ht="14.25" customHeight="1" x14ac:dyDescent="0.2">
      <c r="A44" s="10" t="str">
        <f>VLOOKUP("&lt;Zeilentitel_32&gt;",Uebersetzungen!$B$3:$E$104,Uebersetzungen!$B$2+1,FALSE)</f>
        <v>Liechtenstein</v>
      </c>
      <c r="B44" s="13">
        <v>2038</v>
      </c>
      <c r="C44" s="14">
        <v>5866</v>
      </c>
      <c r="D44" s="15">
        <v>1952</v>
      </c>
      <c r="E44" s="14">
        <v>5651</v>
      </c>
      <c r="F44" s="26">
        <v>2081</v>
      </c>
      <c r="G44" s="25">
        <v>5799</v>
      </c>
      <c r="H44" s="15" t="s">
        <v>109</v>
      </c>
      <c r="I44" s="28" t="s">
        <v>110</v>
      </c>
      <c r="J44" s="24">
        <v>2137</v>
      </c>
      <c r="K44" s="29">
        <v>5908</v>
      </c>
      <c r="L44" s="24">
        <v>2232</v>
      </c>
      <c r="M44" s="25">
        <v>5704</v>
      </c>
      <c r="N44" s="26">
        <v>2612</v>
      </c>
      <c r="O44" s="25">
        <v>6625</v>
      </c>
      <c r="P44" s="26">
        <v>2542</v>
      </c>
      <c r="Q44" s="30">
        <v>6276</v>
      </c>
      <c r="R44" s="24">
        <v>2436</v>
      </c>
      <c r="S44" s="25">
        <v>6264</v>
      </c>
      <c r="T44" s="26">
        <v>2298</v>
      </c>
      <c r="U44" s="27">
        <v>5972</v>
      </c>
      <c r="V44" s="26">
        <v>3298</v>
      </c>
      <c r="W44" s="27">
        <v>8078</v>
      </c>
      <c r="X44" s="26">
        <v>2978</v>
      </c>
      <c r="Y44" s="27">
        <v>7156</v>
      </c>
      <c r="Z44" s="26">
        <v>2918</v>
      </c>
      <c r="AA44" s="27">
        <v>6817</v>
      </c>
    </row>
    <row r="45" spans="1:27" s="1" customFormat="1" ht="14.25" customHeight="1" x14ac:dyDescent="0.2">
      <c r="A45" s="10" t="str">
        <f>VLOOKUP("&lt;Zeilentitel_33&gt;",Uebersetzungen!$B$3:$E$104,Uebersetzungen!$B$2+1,FALSE)</f>
        <v>Litauen</v>
      </c>
      <c r="B45" s="13">
        <v>408</v>
      </c>
      <c r="C45" s="14">
        <v>1269</v>
      </c>
      <c r="D45" s="15">
        <v>551</v>
      </c>
      <c r="E45" s="14">
        <v>1941</v>
      </c>
      <c r="F45" s="26">
        <v>520</v>
      </c>
      <c r="G45" s="25">
        <v>1823</v>
      </c>
      <c r="H45" s="15">
        <v>439</v>
      </c>
      <c r="I45" s="28" t="s">
        <v>103</v>
      </c>
      <c r="J45" s="24">
        <v>497</v>
      </c>
      <c r="K45" s="29">
        <v>1561</v>
      </c>
      <c r="L45" s="24">
        <v>431</v>
      </c>
      <c r="M45" s="25">
        <v>1403</v>
      </c>
      <c r="N45" s="26">
        <v>399</v>
      </c>
      <c r="O45" s="25">
        <v>1316</v>
      </c>
      <c r="P45" s="26">
        <v>617</v>
      </c>
      <c r="Q45" s="30">
        <v>2202</v>
      </c>
      <c r="R45" s="24">
        <v>582</v>
      </c>
      <c r="S45" s="25">
        <v>2059</v>
      </c>
      <c r="T45" s="26">
        <v>302</v>
      </c>
      <c r="U45" s="27">
        <v>1167</v>
      </c>
      <c r="V45" s="26">
        <v>330</v>
      </c>
      <c r="W45" s="27">
        <v>1032</v>
      </c>
      <c r="X45" s="26">
        <v>579</v>
      </c>
      <c r="Y45" s="27">
        <v>2095</v>
      </c>
      <c r="Z45" s="26">
        <v>538</v>
      </c>
      <c r="AA45" s="27">
        <v>1524</v>
      </c>
    </row>
    <row r="46" spans="1:27" s="1" customFormat="1" ht="14.25" customHeight="1" x14ac:dyDescent="0.2">
      <c r="A46" s="10" t="str">
        <f>VLOOKUP("&lt;Zeilentitel_34&gt;",Uebersetzungen!$B$3:$E$104,Uebersetzungen!$B$2+1,FALSE)</f>
        <v>Luxemburg</v>
      </c>
      <c r="B46" s="13">
        <v>4432</v>
      </c>
      <c r="C46" s="14">
        <v>23782</v>
      </c>
      <c r="D46" s="15">
        <v>3649</v>
      </c>
      <c r="E46" s="14">
        <v>18171</v>
      </c>
      <c r="F46" s="26">
        <v>3851</v>
      </c>
      <c r="G46" s="25">
        <v>18970</v>
      </c>
      <c r="H46" s="15" t="s">
        <v>111</v>
      </c>
      <c r="I46" s="28" t="s">
        <v>112</v>
      </c>
      <c r="J46" s="24">
        <v>2947</v>
      </c>
      <c r="K46" s="29">
        <v>15100</v>
      </c>
      <c r="L46" s="24">
        <v>3041</v>
      </c>
      <c r="M46" s="25">
        <v>14340</v>
      </c>
      <c r="N46" s="26">
        <v>3371</v>
      </c>
      <c r="O46" s="25">
        <v>15021</v>
      </c>
      <c r="P46" s="26">
        <v>3344</v>
      </c>
      <c r="Q46" s="30">
        <v>14672</v>
      </c>
      <c r="R46" s="24">
        <v>3894</v>
      </c>
      <c r="S46" s="25">
        <v>16808</v>
      </c>
      <c r="T46" s="26">
        <v>1942</v>
      </c>
      <c r="U46" s="27">
        <v>9667</v>
      </c>
      <c r="V46" s="26">
        <v>3174</v>
      </c>
      <c r="W46" s="27">
        <v>14331</v>
      </c>
      <c r="X46" s="26">
        <v>3252</v>
      </c>
      <c r="Y46" s="27">
        <v>13847</v>
      </c>
      <c r="Z46" s="26">
        <v>3478</v>
      </c>
      <c r="AA46" s="27">
        <v>14759</v>
      </c>
    </row>
    <row r="47" spans="1:27" s="1" customFormat="1" ht="14.25" customHeight="1" x14ac:dyDescent="0.2">
      <c r="A47" s="10" t="str">
        <f>VLOOKUP("&lt;Zeilentitel_35&gt;",Uebersetzungen!$B$3:$E$104,Uebersetzungen!$B$2+1,FALSE)</f>
        <v>Malaysia</v>
      </c>
      <c r="B47" s="13">
        <v>473</v>
      </c>
      <c r="C47" s="14">
        <v>1070</v>
      </c>
      <c r="D47" s="15">
        <v>495</v>
      </c>
      <c r="E47" s="14">
        <v>1283</v>
      </c>
      <c r="F47" s="26">
        <v>588</v>
      </c>
      <c r="G47" s="25">
        <v>1475</v>
      </c>
      <c r="H47" s="15">
        <v>846</v>
      </c>
      <c r="I47" s="28" t="s">
        <v>113</v>
      </c>
      <c r="J47" s="24">
        <v>837</v>
      </c>
      <c r="K47" s="29">
        <v>1913</v>
      </c>
      <c r="L47" s="24">
        <v>864</v>
      </c>
      <c r="M47" s="25">
        <v>2161</v>
      </c>
      <c r="N47" s="26">
        <v>1220</v>
      </c>
      <c r="O47" s="25">
        <v>2422</v>
      </c>
      <c r="P47" s="26">
        <v>1183</v>
      </c>
      <c r="Q47" s="30">
        <v>2182</v>
      </c>
      <c r="R47" s="24">
        <v>1242</v>
      </c>
      <c r="S47" s="25">
        <v>1921</v>
      </c>
      <c r="T47" s="26">
        <v>190</v>
      </c>
      <c r="U47" s="27">
        <v>360</v>
      </c>
      <c r="V47" s="26">
        <v>112</v>
      </c>
      <c r="W47" s="27">
        <v>214</v>
      </c>
      <c r="X47" s="26">
        <v>1692</v>
      </c>
      <c r="Y47" s="27">
        <v>2501</v>
      </c>
      <c r="Z47" s="26">
        <v>2399</v>
      </c>
      <c r="AA47" s="27">
        <v>3275</v>
      </c>
    </row>
    <row r="48" spans="1:27" s="1" customFormat="1" ht="14.25" customHeight="1" x14ac:dyDescent="0.2">
      <c r="A48" s="10" t="str">
        <f>VLOOKUP("&lt;Zeilentitel_36&gt;",Uebersetzungen!$B$3:$E$104,Uebersetzungen!$B$2+1,FALSE)</f>
        <v>Malta</v>
      </c>
      <c r="B48" s="13">
        <v>127</v>
      </c>
      <c r="C48" s="14">
        <v>466</v>
      </c>
      <c r="D48" s="15">
        <v>81</v>
      </c>
      <c r="E48" s="14">
        <v>303</v>
      </c>
      <c r="F48" s="26">
        <v>139</v>
      </c>
      <c r="G48" s="25">
        <v>485</v>
      </c>
      <c r="H48" s="15">
        <v>183</v>
      </c>
      <c r="I48" s="28">
        <v>681</v>
      </c>
      <c r="J48" s="24">
        <v>164</v>
      </c>
      <c r="K48" s="29">
        <v>529</v>
      </c>
      <c r="L48" s="24">
        <v>223</v>
      </c>
      <c r="M48" s="25">
        <v>746</v>
      </c>
      <c r="N48" s="26">
        <v>207</v>
      </c>
      <c r="O48" s="25">
        <v>698</v>
      </c>
      <c r="P48" s="26">
        <v>250</v>
      </c>
      <c r="Q48" s="30">
        <v>807</v>
      </c>
      <c r="R48" s="24">
        <v>280</v>
      </c>
      <c r="S48" s="25">
        <v>1078</v>
      </c>
      <c r="T48" s="26">
        <v>117</v>
      </c>
      <c r="U48" s="27">
        <v>469</v>
      </c>
      <c r="V48" s="26">
        <v>159</v>
      </c>
      <c r="W48" s="27">
        <v>553</v>
      </c>
      <c r="X48" s="26">
        <v>225</v>
      </c>
      <c r="Y48" s="27">
        <v>719</v>
      </c>
      <c r="Z48" s="26">
        <v>464</v>
      </c>
      <c r="AA48" s="27">
        <v>1278</v>
      </c>
    </row>
    <row r="49" spans="1:27" s="1" customFormat="1" ht="14.25" customHeight="1" x14ac:dyDescent="0.2">
      <c r="A49" s="10" t="str">
        <f>VLOOKUP("&lt;Zeilentitel_37&gt;",Uebersetzungen!$B$3:$E$104,Uebersetzungen!$B$2+1,FALSE)</f>
        <v>Mexiko</v>
      </c>
      <c r="B49" s="13">
        <v>399</v>
      </c>
      <c r="C49" s="14">
        <v>901</v>
      </c>
      <c r="D49" s="15">
        <v>339</v>
      </c>
      <c r="E49" s="14">
        <v>905</v>
      </c>
      <c r="F49" s="26">
        <v>347</v>
      </c>
      <c r="G49" s="25">
        <v>1109</v>
      </c>
      <c r="H49" s="15">
        <v>386</v>
      </c>
      <c r="I49" s="28" t="s">
        <v>114</v>
      </c>
      <c r="J49" s="24">
        <v>417</v>
      </c>
      <c r="K49" s="29">
        <v>1059</v>
      </c>
      <c r="L49" s="24">
        <v>566</v>
      </c>
      <c r="M49" s="25">
        <v>1373</v>
      </c>
      <c r="N49" s="26">
        <v>513</v>
      </c>
      <c r="O49" s="25">
        <v>1312</v>
      </c>
      <c r="P49" s="26">
        <v>542</v>
      </c>
      <c r="Q49" s="30">
        <v>1220</v>
      </c>
      <c r="R49" s="24">
        <v>836</v>
      </c>
      <c r="S49" s="25">
        <v>1870</v>
      </c>
      <c r="T49" s="26">
        <v>277</v>
      </c>
      <c r="U49" s="27">
        <v>903</v>
      </c>
      <c r="V49" s="26">
        <v>343</v>
      </c>
      <c r="W49" s="27">
        <v>723</v>
      </c>
      <c r="X49" s="26">
        <v>1146</v>
      </c>
      <c r="Y49" s="27">
        <v>2316</v>
      </c>
      <c r="Z49" s="26">
        <v>2078</v>
      </c>
      <c r="AA49" s="27">
        <v>4143</v>
      </c>
    </row>
    <row r="50" spans="1:27" s="1" customFormat="1" ht="14.25" customHeight="1" x14ac:dyDescent="0.2">
      <c r="A50" s="10" t="str">
        <f>VLOOKUP("&lt;Zeilentitel_38&gt;",Uebersetzungen!$B$3:$E$104,Uebersetzungen!$B$2+1,FALSE)</f>
        <v>Neuseeland, Ozeanien</v>
      </c>
      <c r="B50" s="13">
        <v>610</v>
      </c>
      <c r="C50" s="14">
        <v>1491</v>
      </c>
      <c r="D50" s="15">
        <v>682</v>
      </c>
      <c r="E50" s="14">
        <v>2032</v>
      </c>
      <c r="F50" s="26">
        <v>795</v>
      </c>
      <c r="G50" s="25">
        <v>1995</v>
      </c>
      <c r="H50" s="15">
        <v>775</v>
      </c>
      <c r="I50" s="28" t="s">
        <v>115</v>
      </c>
      <c r="J50" s="24">
        <v>661</v>
      </c>
      <c r="K50" s="29">
        <v>1641</v>
      </c>
      <c r="L50" s="24">
        <v>694</v>
      </c>
      <c r="M50" s="25">
        <v>1760</v>
      </c>
      <c r="N50" s="26">
        <v>1221</v>
      </c>
      <c r="O50" s="25">
        <v>2501</v>
      </c>
      <c r="P50" s="26">
        <v>1142</v>
      </c>
      <c r="Q50" s="30">
        <v>2434</v>
      </c>
      <c r="R50" s="24">
        <v>1107</v>
      </c>
      <c r="S50" s="25">
        <v>2243</v>
      </c>
      <c r="T50" s="26">
        <v>183</v>
      </c>
      <c r="U50" s="27">
        <v>608</v>
      </c>
      <c r="V50" s="26">
        <v>146</v>
      </c>
      <c r="W50" s="27">
        <v>572</v>
      </c>
      <c r="X50" s="26">
        <v>654</v>
      </c>
      <c r="Y50" s="27">
        <v>1597</v>
      </c>
      <c r="Z50" s="26">
        <v>1373</v>
      </c>
      <c r="AA50" s="27">
        <v>3219</v>
      </c>
    </row>
    <row r="51" spans="1:27" s="1" customFormat="1" ht="14.25" customHeight="1" x14ac:dyDescent="0.2">
      <c r="A51" s="10" t="str">
        <f>VLOOKUP("&lt;Zeilentitel_39&gt;",Uebersetzungen!$B$3:$E$104,Uebersetzungen!$B$2+1,FALSE)</f>
        <v>Niederlande</v>
      </c>
      <c r="B51" s="13">
        <v>31383</v>
      </c>
      <c r="C51" s="14">
        <v>139110</v>
      </c>
      <c r="D51" s="15">
        <v>25251</v>
      </c>
      <c r="E51" s="14">
        <v>111790</v>
      </c>
      <c r="F51" s="26">
        <v>27027</v>
      </c>
      <c r="G51" s="25">
        <v>115356</v>
      </c>
      <c r="H51" s="15" t="s">
        <v>116</v>
      </c>
      <c r="I51" s="28" t="s">
        <v>117</v>
      </c>
      <c r="J51" s="24">
        <v>20382</v>
      </c>
      <c r="K51" s="29">
        <v>92748</v>
      </c>
      <c r="L51" s="24">
        <v>22215</v>
      </c>
      <c r="M51" s="25">
        <v>92376</v>
      </c>
      <c r="N51" s="26">
        <v>26499</v>
      </c>
      <c r="O51" s="25">
        <v>96620</v>
      </c>
      <c r="P51" s="26">
        <v>28307</v>
      </c>
      <c r="Q51" s="30">
        <v>94802</v>
      </c>
      <c r="R51" s="24">
        <v>31861</v>
      </c>
      <c r="S51" s="25">
        <v>104237</v>
      </c>
      <c r="T51" s="26">
        <v>17726</v>
      </c>
      <c r="U51" s="27">
        <v>63751</v>
      </c>
      <c r="V51" s="26">
        <v>13217</v>
      </c>
      <c r="W51" s="27">
        <v>43924</v>
      </c>
      <c r="X51" s="26">
        <v>28940</v>
      </c>
      <c r="Y51" s="27">
        <v>104193</v>
      </c>
      <c r="Z51" s="26">
        <v>29624</v>
      </c>
      <c r="AA51" s="27">
        <v>99870</v>
      </c>
    </row>
    <row r="52" spans="1:27" s="1" customFormat="1" ht="14.25" customHeight="1" x14ac:dyDescent="0.2">
      <c r="A52" s="10" t="str">
        <f>VLOOKUP("&lt;Zeilentitel_40&gt;",Uebersetzungen!$B$3:$E$104,Uebersetzungen!$B$2+1,FALSE)</f>
        <v>Norwegen</v>
      </c>
      <c r="B52" s="13">
        <v>4016</v>
      </c>
      <c r="C52" s="14">
        <v>11187</v>
      </c>
      <c r="D52" s="15">
        <v>3640</v>
      </c>
      <c r="E52" s="14">
        <v>9383</v>
      </c>
      <c r="F52" s="26">
        <v>3710</v>
      </c>
      <c r="G52" s="25">
        <v>10092</v>
      </c>
      <c r="H52" s="15" t="s">
        <v>118</v>
      </c>
      <c r="I52" s="28" t="s">
        <v>119</v>
      </c>
      <c r="J52" s="24">
        <v>3543</v>
      </c>
      <c r="K52" s="29">
        <v>10340</v>
      </c>
      <c r="L52" s="24">
        <v>3686</v>
      </c>
      <c r="M52" s="25">
        <v>10655</v>
      </c>
      <c r="N52" s="26">
        <v>4528</v>
      </c>
      <c r="O52" s="25">
        <v>13437</v>
      </c>
      <c r="P52" s="26">
        <v>4606</v>
      </c>
      <c r="Q52" s="30">
        <v>11662</v>
      </c>
      <c r="R52" s="24">
        <v>4133</v>
      </c>
      <c r="S52" s="25">
        <v>10038</v>
      </c>
      <c r="T52" s="26">
        <v>1190</v>
      </c>
      <c r="U52" s="27">
        <v>3860</v>
      </c>
      <c r="V52" s="26">
        <v>864</v>
      </c>
      <c r="W52" s="27">
        <v>2273</v>
      </c>
      <c r="X52" s="26">
        <v>3302</v>
      </c>
      <c r="Y52" s="27">
        <v>7811</v>
      </c>
      <c r="Z52" s="26">
        <v>3410</v>
      </c>
      <c r="AA52" s="27">
        <v>7961</v>
      </c>
    </row>
    <row r="53" spans="1:27" s="1" customFormat="1" ht="14.25" customHeight="1" x14ac:dyDescent="0.2">
      <c r="A53" s="10" t="str">
        <f>VLOOKUP("&lt;Zeilentitel_41&gt;",Uebersetzungen!$B$3:$E$104,Uebersetzungen!$B$2+1,FALSE)</f>
        <v>Oman</v>
      </c>
      <c r="B53" s="13">
        <v>39</v>
      </c>
      <c r="C53" s="14">
        <v>107</v>
      </c>
      <c r="D53" s="15">
        <v>46</v>
      </c>
      <c r="E53" s="14">
        <v>157</v>
      </c>
      <c r="F53" s="26">
        <v>75</v>
      </c>
      <c r="G53" s="25">
        <v>236</v>
      </c>
      <c r="H53" s="15">
        <v>101</v>
      </c>
      <c r="I53" s="28">
        <v>300</v>
      </c>
      <c r="J53" s="24">
        <v>113</v>
      </c>
      <c r="K53" s="29">
        <v>310</v>
      </c>
      <c r="L53" s="24">
        <v>190</v>
      </c>
      <c r="M53" s="25">
        <v>502</v>
      </c>
      <c r="N53" s="26">
        <v>132</v>
      </c>
      <c r="O53" s="25">
        <v>356</v>
      </c>
      <c r="P53" s="26">
        <v>204</v>
      </c>
      <c r="Q53" s="30">
        <v>445</v>
      </c>
      <c r="R53" s="24">
        <v>157</v>
      </c>
      <c r="S53" s="25">
        <v>377</v>
      </c>
      <c r="T53" s="26">
        <v>50</v>
      </c>
      <c r="U53" s="27">
        <v>290</v>
      </c>
      <c r="V53" s="26">
        <v>39</v>
      </c>
      <c r="W53" s="27">
        <v>209</v>
      </c>
      <c r="X53" s="26">
        <v>120</v>
      </c>
      <c r="Y53" s="27">
        <v>307</v>
      </c>
      <c r="Z53" s="26">
        <v>109</v>
      </c>
      <c r="AA53" s="27">
        <v>235</v>
      </c>
    </row>
    <row r="54" spans="1:27" s="1" customFormat="1" ht="14.25" customHeight="1" x14ac:dyDescent="0.2">
      <c r="A54" s="10" t="str">
        <f>VLOOKUP("&lt;Zeilentitel_42&gt;",Uebersetzungen!$B$3:$E$104,Uebersetzungen!$B$2+1,FALSE)</f>
        <v>Österreich</v>
      </c>
      <c r="B54" s="13">
        <v>23698</v>
      </c>
      <c r="C54" s="14">
        <v>62617</v>
      </c>
      <c r="D54" s="15">
        <v>22302</v>
      </c>
      <c r="E54" s="14">
        <v>53183</v>
      </c>
      <c r="F54" s="26">
        <v>20264</v>
      </c>
      <c r="G54" s="25">
        <v>51074</v>
      </c>
      <c r="H54" s="15" t="s">
        <v>120</v>
      </c>
      <c r="I54" s="28" t="s">
        <v>121</v>
      </c>
      <c r="J54" s="24">
        <v>18085</v>
      </c>
      <c r="K54" s="29">
        <v>48148</v>
      </c>
      <c r="L54" s="24">
        <v>18865</v>
      </c>
      <c r="M54" s="25">
        <v>50917</v>
      </c>
      <c r="N54" s="26">
        <v>21472</v>
      </c>
      <c r="O54" s="25">
        <v>67734</v>
      </c>
      <c r="P54" s="26">
        <v>20174</v>
      </c>
      <c r="Q54" s="30">
        <v>50087</v>
      </c>
      <c r="R54" s="24">
        <v>19086</v>
      </c>
      <c r="S54" s="25">
        <v>48953</v>
      </c>
      <c r="T54" s="26">
        <v>11361</v>
      </c>
      <c r="U54" s="27">
        <v>31325</v>
      </c>
      <c r="V54" s="26">
        <v>14060</v>
      </c>
      <c r="W54" s="27">
        <v>33719</v>
      </c>
      <c r="X54" s="26">
        <v>19035</v>
      </c>
      <c r="Y54" s="27">
        <v>45132</v>
      </c>
      <c r="Z54" s="26">
        <v>19426</v>
      </c>
      <c r="AA54" s="27">
        <v>45704</v>
      </c>
    </row>
    <row r="55" spans="1:27" s="1" customFormat="1" ht="14.25" customHeight="1" x14ac:dyDescent="0.2">
      <c r="A55" s="10" t="str">
        <f>VLOOKUP("&lt;Zeilentitel_43&gt;",Uebersetzungen!$B$3:$E$104,Uebersetzungen!$B$2+1,FALSE)</f>
        <v>Philippinen</v>
      </c>
      <c r="B55" s="13">
        <v>141</v>
      </c>
      <c r="C55" s="14">
        <v>424</v>
      </c>
      <c r="D55" s="15">
        <v>171</v>
      </c>
      <c r="E55" s="14">
        <v>380</v>
      </c>
      <c r="F55" s="26">
        <v>125</v>
      </c>
      <c r="G55" s="25">
        <v>462</v>
      </c>
      <c r="H55" s="15">
        <v>214</v>
      </c>
      <c r="I55" s="28">
        <v>514</v>
      </c>
      <c r="J55" s="24">
        <v>195</v>
      </c>
      <c r="K55" s="29">
        <v>468</v>
      </c>
      <c r="L55" s="24">
        <v>187</v>
      </c>
      <c r="M55" s="25">
        <v>458</v>
      </c>
      <c r="N55" s="26">
        <v>279</v>
      </c>
      <c r="O55" s="25">
        <v>540</v>
      </c>
      <c r="P55" s="26">
        <v>270</v>
      </c>
      <c r="Q55" s="30">
        <v>581</v>
      </c>
      <c r="R55" s="24">
        <v>325</v>
      </c>
      <c r="S55" s="25">
        <v>589</v>
      </c>
      <c r="T55" s="26">
        <v>62</v>
      </c>
      <c r="U55" s="27">
        <v>156</v>
      </c>
      <c r="V55" s="26">
        <v>65</v>
      </c>
      <c r="W55" s="27">
        <v>247</v>
      </c>
      <c r="X55" s="26">
        <v>379</v>
      </c>
      <c r="Y55" s="27">
        <v>757</v>
      </c>
      <c r="Z55" s="26">
        <v>907</v>
      </c>
      <c r="AA55" s="27">
        <v>1557</v>
      </c>
    </row>
    <row r="56" spans="1:27" s="1" customFormat="1" ht="14.25" customHeight="1" x14ac:dyDescent="0.2">
      <c r="A56" s="10" t="str">
        <f>VLOOKUP("&lt;Zeilentitel_44&gt;",Uebersetzungen!$B$3:$E$104,Uebersetzungen!$B$2+1,FALSE)</f>
        <v>Polen</v>
      </c>
      <c r="B56" s="13">
        <v>5260</v>
      </c>
      <c r="C56" s="14">
        <v>22635</v>
      </c>
      <c r="D56" s="15">
        <v>3904</v>
      </c>
      <c r="E56" s="14">
        <v>19312</v>
      </c>
      <c r="F56" s="26">
        <v>4606</v>
      </c>
      <c r="G56" s="25">
        <v>25024</v>
      </c>
      <c r="H56" s="15" t="s">
        <v>122</v>
      </c>
      <c r="I56" s="28" t="s">
        <v>123</v>
      </c>
      <c r="J56" s="24">
        <v>3324</v>
      </c>
      <c r="K56" s="29">
        <v>12411</v>
      </c>
      <c r="L56" s="24">
        <v>4471</v>
      </c>
      <c r="M56" s="25">
        <v>18848</v>
      </c>
      <c r="N56" s="26">
        <v>5207</v>
      </c>
      <c r="O56" s="25">
        <v>21163</v>
      </c>
      <c r="P56" s="26">
        <v>6689</v>
      </c>
      <c r="Q56" s="30">
        <v>28058</v>
      </c>
      <c r="R56" s="24">
        <v>6810</v>
      </c>
      <c r="S56" s="25">
        <v>27887</v>
      </c>
      <c r="T56" s="26">
        <v>4931</v>
      </c>
      <c r="U56" s="27">
        <v>22047</v>
      </c>
      <c r="V56" s="26">
        <v>16071</v>
      </c>
      <c r="W56" s="27">
        <v>81605</v>
      </c>
      <c r="X56" s="26">
        <v>10323</v>
      </c>
      <c r="Y56" s="27">
        <v>44191</v>
      </c>
      <c r="Z56" s="26">
        <v>8236</v>
      </c>
      <c r="AA56" s="27">
        <v>28394</v>
      </c>
    </row>
    <row r="57" spans="1:27" s="1" customFormat="1" ht="14.25" customHeight="1" x14ac:dyDescent="0.2">
      <c r="A57" s="10" t="str">
        <f>VLOOKUP("&lt;Zeilentitel_45&gt;",Uebersetzungen!$B$3:$E$104,Uebersetzungen!$B$2+1,FALSE)</f>
        <v>Portugal</v>
      </c>
      <c r="B57" s="13">
        <v>1173</v>
      </c>
      <c r="C57" s="14">
        <v>4917</v>
      </c>
      <c r="D57" s="15">
        <v>1221</v>
      </c>
      <c r="E57" s="14">
        <v>7193</v>
      </c>
      <c r="F57" s="26">
        <v>1310</v>
      </c>
      <c r="G57" s="25">
        <v>6712</v>
      </c>
      <c r="H57" s="15" t="s">
        <v>124</v>
      </c>
      <c r="I57" s="28" t="s">
        <v>125</v>
      </c>
      <c r="J57" s="24">
        <v>1399</v>
      </c>
      <c r="K57" s="29">
        <v>3800</v>
      </c>
      <c r="L57" s="24">
        <v>1153</v>
      </c>
      <c r="M57" s="25">
        <v>4040</v>
      </c>
      <c r="N57" s="26">
        <v>2170</v>
      </c>
      <c r="O57" s="25">
        <v>8446</v>
      </c>
      <c r="P57" s="26">
        <v>1684</v>
      </c>
      <c r="Q57" s="30">
        <v>5710</v>
      </c>
      <c r="R57" s="24">
        <v>1786</v>
      </c>
      <c r="S57" s="25">
        <v>5599</v>
      </c>
      <c r="T57" s="26">
        <v>1013</v>
      </c>
      <c r="U57" s="27">
        <v>4524</v>
      </c>
      <c r="V57" s="26">
        <v>820</v>
      </c>
      <c r="W57" s="27">
        <v>2729</v>
      </c>
      <c r="X57" s="26">
        <v>1919</v>
      </c>
      <c r="Y57" s="27">
        <v>5310</v>
      </c>
      <c r="Z57" s="26">
        <v>3274</v>
      </c>
      <c r="AA57" s="27">
        <v>8161</v>
      </c>
    </row>
    <row r="58" spans="1:27" s="1" customFormat="1" ht="14.25" customHeight="1" x14ac:dyDescent="0.2">
      <c r="A58" s="10" t="str">
        <f>VLOOKUP("&lt;Zeilentitel_46&gt;",Uebersetzungen!$B$3:$E$104,Uebersetzungen!$B$2+1,FALSE)</f>
        <v>Rumänien</v>
      </c>
      <c r="B58" s="13">
        <v>1047</v>
      </c>
      <c r="C58" s="14">
        <v>3520</v>
      </c>
      <c r="D58" s="15">
        <v>1034</v>
      </c>
      <c r="E58" s="14">
        <v>3411</v>
      </c>
      <c r="F58" s="26">
        <v>1028</v>
      </c>
      <c r="G58" s="25">
        <v>4320</v>
      </c>
      <c r="H58" s="15" t="s">
        <v>126</v>
      </c>
      <c r="I58" s="28" t="s">
        <v>127</v>
      </c>
      <c r="J58" s="24">
        <v>1085</v>
      </c>
      <c r="K58" s="29">
        <v>3933</v>
      </c>
      <c r="L58" s="24">
        <v>1152</v>
      </c>
      <c r="M58" s="25">
        <v>4174</v>
      </c>
      <c r="N58" s="26">
        <v>1377</v>
      </c>
      <c r="O58" s="25">
        <v>4277</v>
      </c>
      <c r="P58" s="26">
        <v>1850</v>
      </c>
      <c r="Q58" s="30">
        <v>6142</v>
      </c>
      <c r="R58" s="24">
        <v>2750</v>
      </c>
      <c r="S58" s="25">
        <v>6372</v>
      </c>
      <c r="T58" s="26">
        <v>873</v>
      </c>
      <c r="U58" s="27">
        <v>3383</v>
      </c>
      <c r="V58" s="26">
        <v>1684</v>
      </c>
      <c r="W58" s="27">
        <v>7114</v>
      </c>
      <c r="X58" s="26">
        <v>2036</v>
      </c>
      <c r="Y58" s="27">
        <v>6433</v>
      </c>
      <c r="Z58" s="26">
        <v>2808</v>
      </c>
      <c r="AA58" s="27">
        <v>8511</v>
      </c>
    </row>
    <row r="59" spans="1:27" s="1" customFormat="1" ht="14.25" customHeight="1" x14ac:dyDescent="0.2">
      <c r="A59" s="10" t="str">
        <f>VLOOKUP("&lt;Zeilentitel_47&gt;",Uebersetzungen!$B$3:$E$104,Uebersetzungen!$B$2+1,FALSE)</f>
        <v>Russland</v>
      </c>
      <c r="B59" s="13">
        <v>9339</v>
      </c>
      <c r="C59" s="14">
        <v>53959</v>
      </c>
      <c r="D59" s="15">
        <v>9595</v>
      </c>
      <c r="E59" s="14">
        <v>55287</v>
      </c>
      <c r="F59" s="26">
        <v>10324</v>
      </c>
      <c r="G59" s="25">
        <v>58293</v>
      </c>
      <c r="H59" s="15" t="s">
        <v>128</v>
      </c>
      <c r="I59" s="28" t="s">
        <v>129</v>
      </c>
      <c r="J59" s="24">
        <v>8102</v>
      </c>
      <c r="K59" s="29">
        <v>46096</v>
      </c>
      <c r="L59" s="24">
        <v>6406</v>
      </c>
      <c r="M59" s="25">
        <v>34825</v>
      </c>
      <c r="N59" s="26">
        <v>7652</v>
      </c>
      <c r="O59" s="25">
        <v>38404</v>
      </c>
      <c r="P59" s="26">
        <v>8636</v>
      </c>
      <c r="Q59" s="30">
        <v>40951</v>
      </c>
      <c r="R59" s="24">
        <v>8972</v>
      </c>
      <c r="S59" s="25">
        <v>40508</v>
      </c>
      <c r="T59" s="26">
        <v>4573</v>
      </c>
      <c r="U59" s="27">
        <v>25338</v>
      </c>
      <c r="V59" s="26">
        <v>1967</v>
      </c>
      <c r="W59" s="27">
        <v>9599</v>
      </c>
      <c r="X59" s="26">
        <v>2278</v>
      </c>
      <c r="Y59" s="27">
        <v>11343</v>
      </c>
      <c r="Z59" s="26">
        <v>2080</v>
      </c>
      <c r="AA59" s="27">
        <v>9146</v>
      </c>
    </row>
    <row r="60" spans="1:27" s="1" customFormat="1" ht="14.25" customHeight="1" x14ac:dyDescent="0.2">
      <c r="A60" s="10" t="str">
        <f>VLOOKUP("&lt;Zeilentitel_48&gt;",Uebersetzungen!$B$3:$E$104,Uebersetzungen!$B$2+1,FALSE)</f>
        <v>Saudi-Arabien</v>
      </c>
      <c r="B60" s="13">
        <v>653</v>
      </c>
      <c r="C60" s="14">
        <v>2358</v>
      </c>
      <c r="D60" s="15">
        <v>734</v>
      </c>
      <c r="E60" s="14">
        <v>3710</v>
      </c>
      <c r="F60" s="26">
        <v>1036</v>
      </c>
      <c r="G60" s="25">
        <v>3663</v>
      </c>
      <c r="H60" s="15" t="s">
        <v>130</v>
      </c>
      <c r="I60" s="28" t="s">
        <v>131</v>
      </c>
      <c r="J60" s="24">
        <v>1930</v>
      </c>
      <c r="K60" s="29">
        <v>4594</v>
      </c>
      <c r="L60" s="24">
        <v>1682</v>
      </c>
      <c r="M60" s="25">
        <v>5094</v>
      </c>
      <c r="N60" s="26">
        <v>1457</v>
      </c>
      <c r="O60" s="25">
        <v>3655</v>
      </c>
      <c r="P60" s="26">
        <v>1876</v>
      </c>
      <c r="Q60" s="30">
        <v>4559</v>
      </c>
      <c r="R60" s="24">
        <v>1807</v>
      </c>
      <c r="S60" s="25">
        <v>4503</v>
      </c>
      <c r="T60" s="26">
        <v>390</v>
      </c>
      <c r="U60" s="27">
        <v>1858</v>
      </c>
      <c r="V60" s="26">
        <v>322</v>
      </c>
      <c r="W60" s="27">
        <v>800</v>
      </c>
      <c r="X60" s="26">
        <v>1426</v>
      </c>
      <c r="Y60" s="27">
        <v>3305</v>
      </c>
      <c r="Z60" s="26">
        <v>1900</v>
      </c>
      <c r="AA60" s="27">
        <v>5123</v>
      </c>
    </row>
    <row r="61" spans="1:27" s="1" customFormat="1" ht="14.25" customHeight="1" x14ac:dyDescent="0.2">
      <c r="A61" s="10" t="str">
        <f>VLOOKUP("&lt;Zeilentitel_49&gt;",Uebersetzungen!$B$3:$E$104,Uebersetzungen!$B$2+1,FALSE)</f>
        <v>Schweden</v>
      </c>
      <c r="B61" s="13">
        <v>6453</v>
      </c>
      <c r="C61" s="14">
        <v>20611</v>
      </c>
      <c r="D61" s="15">
        <v>6011</v>
      </c>
      <c r="E61" s="14">
        <v>19193</v>
      </c>
      <c r="F61" s="26">
        <v>5907</v>
      </c>
      <c r="G61" s="25">
        <v>18500</v>
      </c>
      <c r="H61" s="15" t="s">
        <v>132</v>
      </c>
      <c r="I61" s="28" t="s">
        <v>133</v>
      </c>
      <c r="J61" s="24">
        <v>6636</v>
      </c>
      <c r="K61" s="29">
        <v>21642</v>
      </c>
      <c r="L61" s="24">
        <v>5972</v>
      </c>
      <c r="M61" s="25">
        <v>19170</v>
      </c>
      <c r="N61" s="26">
        <v>6510</v>
      </c>
      <c r="O61" s="25">
        <v>20749</v>
      </c>
      <c r="P61" s="26">
        <v>7376</v>
      </c>
      <c r="Q61" s="30">
        <v>21709</v>
      </c>
      <c r="R61" s="24">
        <v>7324</v>
      </c>
      <c r="S61" s="25">
        <v>20683</v>
      </c>
      <c r="T61" s="26">
        <v>2712</v>
      </c>
      <c r="U61" s="27">
        <v>10317</v>
      </c>
      <c r="V61" s="26">
        <v>1432</v>
      </c>
      <c r="W61" s="27">
        <v>4329</v>
      </c>
      <c r="X61" s="26">
        <v>6395</v>
      </c>
      <c r="Y61" s="27">
        <v>18170</v>
      </c>
      <c r="Z61" s="26">
        <v>6289</v>
      </c>
      <c r="AA61" s="27">
        <v>16753</v>
      </c>
    </row>
    <row r="62" spans="1:27" s="1" customFormat="1" ht="14.25" customHeight="1" x14ac:dyDescent="0.2">
      <c r="A62" s="10" t="str">
        <f>VLOOKUP("&lt;Zeilentitel_50&gt;",Uebersetzungen!$B$3:$E$104,Uebersetzungen!$B$2+1,FALSE)</f>
        <v>Schweiz</v>
      </c>
      <c r="B62" s="13">
        <v>1084051</v>
      </c>
      <c r="C62" s="14">
        <v>2863056</v>
      </c>
      <c r="D62" s="15">
        <v>1095664</v>
      </c>
      <c r="E62" s="14">
        <v>2852180</v>
      </c>
      <c r="F62" s="26">
        <v>1114770</v>
      </c>
      <c r="G62" s="25">
        <v>2904212</v>
      </c>
      <c r="H62" s="15" t="s">
        <v>134</v>
      </c>
      <c r="I62" s="28" t="s">
        <v>135</v>
      </c>
      <c r="J62" s="24">
        <v>1092974</v>
      </c>
      <c r="K62" s="29">
        <v>2790412</v>
      </c>
      <c r="L62" s="24">
        <v>1126771</v>
      </c>
      <c r="M62" s="25">
        <v>2830077</v>
      </c>
      <c r="N62" s="26">
        <v>1199437</v>
      </c>
      <c r="O62" s="25">
        <v>2982123</v>
      </c>
      <c r="P62" s="26">
        <v>1267767</v>
      </c>
      <c r="Q62" s="30">
        <v>3122451</v>
      </c>
      <c r="R62" s="24">
        <v>1307448</v>
      </c>
      <c r="S62" s="25">
        <v>3208122</v>
      </c>
      <c r="T62" s="26">
        <v>1346099</v>
      </c>
      <c r="U62" s="27">
        <v>3599165</v>
      </c>
      <c r="V62" s="26">
        <v>1534832</v>
      </c>
      <c r="W62" s="27">
        <v>4034883</v>
      </c>
      <c r="X62" s="26">
        <v>1474570</v>
      </c>
      <c r="Y62" s="27">
        <v>3742997</v>
      </c>
      <c r="Z62" s="26">
        <v>1408483</v>
      </c>
      <c r="AA62" s="27">
        <v>3508516</v>
      </c>
    </row>
    <row r="63" spans="1:27" s="1" customFormat="1" ht="14.25" customHeight="1" x14ac:dyDescent="0.2">
      <c r="A63" s="10" t="str">
        <f>VLOOKUP("&lt;Zeilentitel_51&gt;",Uebersetzungen!$B$3:$E$104,Uebersetzungen!$B$2+1,FALSE)</f>
        <v>Serbien</v>
      </c>
      <c r="B63" s="13">
        <v>274</v>
      </c>
      <c r="C63" s="14">
        <v>1040</v>
      </c>
      <c r="D63" s="15">
        <v>236</v>
      </c>
      <c r="E63" s="14">
        <v>832</v>
      </c>
      <c r="F63" s="26">
        <v>256</v>
      </c>
      <c r="G63" s="25">
        <v>882</v>
      </c>
      <c r="H63" s="15">
        <v>206</v>
      </c>
      <c r="I63" s="28">
        <v>738</v>
      </c>
      <c r="J63" s="24">
        <v>246</v>
      </c>
      <c r="K63" s="29">
        <v>662</v>
      </c>
      <c r="L63" s="24">
        <v>219</v>
      </c>
      <c r="M63" s="25">
        <v>673</v>
      </c>
      <c r="N63" s="26">
        <v>294</v>
      </c>
      <c r="O63" s="25">
        <v>969</v>
      </c>
      <c r="P63" s="26">
        <v>258</v>
      </c>
      <c r="Q63" s="30">
        <v>744</v>
      </c>
      <c r="R63" s="24">
        <v>364</v>
      </c>
      <c r="S63" s="25">
        <v>1028</v>
      </c>
      <c r="T63" s="26">
        <v>151</v>
      </c>
      <c r="U63" s="27">
        <v>539</v>
      </c>
      <c r="V63" s="26">
        <v>129</v>
      </c>
      <c r="W63" s="27">
        <v>403</v>
      </c>
      <c r="X63" s="26">
        <v>251</v>
      </c>
      <c r="Y63" s="27">
        <v>767</v>
      </c>
      <c r="Z63" s="26">
        <v>433</v>
      </c>
      <c r="AA63" s="27">
        <v>1474</v>
      </c>
    </row>
    <row r="64" spans="1:27" s="1" customFormat="1" ht="14.25" customHeight="1" x14ac:dyDescent="0.2">
      <c r="A64" s="10" t="str">
        <f>VLOOKUP("&lt;Zeilentitel_52&gt;",Uebersetzungen!$B$3:$E$104,Uebersetzungen!$B$2+1,FALSE)</f>
        <v>Singapur</v>
      </c>
      <c r="B64" s="13">
        <v>1066</v>
      </c>
      <c r="C64" s="14">
        <v>3042</v>
      </c>
      <c r="D64" s="15">
        <v>1444</v>
      </c>
      <c r="E64" s="14">
        <v>3263</v>
      </c>
      <c r="F64" s="26">
        <v>1988</v>
      </c>
      <c r="G64" s="25">
        <v>4502</v>
      </c>
      <c r="H64" s="15" t="s">
        <v>136</v>
      </c>
      <c r="I64" s="28" t="s">
        <v>137</v>
      </c>
      <c r="J64" s="24">
        <v>1714</v>
      </c>
      <c r="K64" s="29">
        <v>4763</v>
      </c>
      <c r="L64" s="24">
        <v>1755</v>
      </c>
      <c r="M64" s="25">
        <v>5031</v>
      </c>
      <c r="N64" s="26">
        <v>2164</v>
      </c>
      <c r="O64" s="25">
        <v>5476</v>
      </c>
      <c r="P64" s="26">
        <v>2284</v>
      </c>
      <c r="Q64" s="30">
        <v>5410</v>
      </c>
      <c r="R64" s="24">
        <v>2433</v>
      </c>
      <c r="S64" s="25">
        <v>5708</v>
      </c>
      <c r="T64" s="26">
        <v>520</v>
      </c>
      <c r="U64" s="27">
        <v>1993</v>
      </c>
      <c r="V64" s="26">
        <v>730</v>
      </c>
      <c r="W64" s="27">
        <v>2218</v>
      </c>
      <c r="X64" s="26">
        <v>4911</v>
      </c>
      <c r="Y64" s="27">
        <v>9753</v>
      </c>
      <c r="Z64" s="26">
        <v>5334</v>
      </c>
      <c r="AA64" s="27">
        <v>9500</v>
      </c>
    </row>
    <row r="65" spans="1:27" s="1" customFormat="1" ht="14.25" customHeight="1" x14ac:dyDescent="0.2">
      <c r="A65" s="10" t="str">
        <f>VLOOKUP("&lt;Zeilentitel_53&gt;",Uebersetzungen!$B$3:$E$104,Uebersetzungen!$B$2+1,FALSE)</f>
        <v>Slovakei</v>
      </c>
      <c r="B65" s="13">
        <v>991</v>
      </c>
      <c r="C65" s="14">
        <v>3571</v>
      </c>
      <c r="D65" s="15">
        <v>973</v>
      </c>
      <c r="E65" s="14">
        <v>3180</v>
      </c>
      <c r="F65" s="26">
        <v>905</v>
      </c>
      <c r="G65" s="25">
        <v>2743</v>
      </c>
      <c r="H65" s="15" t="s">
        <v>138</v>
      </c>
      <c r="I65" s="28" t="s">
        <v>139</v>
      </c>
      <c r="J65" s="24">
        <v>972</v>
      </c>
      <c r="K65" s="29">
        <v>3110</v>
      </c>
      <c r="L65" s="24">
        <v>1052</v>
      </c>
      <c r="M65" s="25">
        <v>2832</v>
      </c>
      <c r="N65" s="26">
        <v>1277</v>
      </c>
      <c r="O65" s="25">
        <v>3550</v>
      </c>
      <c r="P65" s="26">
        <v>1491</v>
      </c>
      <c r="Q65" s="30">
        <v>4728</v>
      </c>
      <c r="R65" s="24">
        <v>1545</v>
      </c>
      <c r="S65" s="25">
        <v>4868</v>
      </c>
      <c r="T65" s="26">
        <v>784</v>
      </c>
      <c r="U65" s="27">
        <v>3136</v>
      </c>
      <c r="V65" s="26">
        <v>856</v>
      </c>
      <c r="W65" s="27">
        <v>2507</v>
      </c>
      <c r="X65" s="26">
        <v>1163</v>
      </c>
      <c r="Y65" s="27">
        <v>3410</v>
      </c>
      <c r="Z65" s="26">
        <v>1320</v>
      </c>
      <c r="AA65" s="27">
        <v>3778</v>
      </c>
    </row>
    <row r="66" spans="1:27" s="1" customFormat="1" ht="14.25" customHeight="1" x14ac:dyDescent="0.2">
      <c r="A66" s="10" t="str">
        <f>VLOOKUP("&lt;Zeilentitel_54&gt;",Uebersetzungen!$B$3:$E$104,Uebersetzungen!$B$2+1,FALSE)</f>
        <v>Slowenien</v>
      </c>
      <c r="B66" s="13">
        <v>801</v>
      </c>
      <c r="C66" s="14">
        <v>2370</v>
      </c>
      <c r="D66" s="15">
        <v>708</v>
      </c>
      <c r="E66" s="14">
        <v>2102</v>
      </c>
      <c r="F66" s="26">
        <v>947</v>
      </c>
      <c r="G66" s="25">
        <v>2436</v>
      </c>
      <c r="H66" s="15">
        <v>896</v>
      </c>
      <c r="I66" s="28" t="s">
        <v>140</v>
      </c>
      <c r="J66" s="24">
        <v>783</v>
      </c>
      <c r="K66" s="29">
        <v>1961</v>
      </c>
      <c r="L66" s="24">
        <v>893</v>
      </c>
      <c r="M66" s="25">
        <v>2401</v>
      </c>
      <c r="N66" s="26">
        <v>1027</v>
      </c>
      <c r="O66" s="25">
        <v>2938</v>
      </c>
      <c r="P66" s="26">
        <v>1094</v>
      </c>
      <c r="Q66" s="30">
        <v>3313</v>
      </c>
      <c r="R66" s="24">
        <v>772</v>
      </c>
      <c r="S66" s="25">
        <v>2368</v>
      </c>
      <c r="T66" s="26">
        <v>516</v>
      </c>
      <c r="U66" s="27">
        <v>1756</v>
      </c>
      <c r="V66" s="26">
        <v>498</v>
      </c>
      <c r="W66" s="27">
        <v>1502</v>
      </c>
      <c r="X66" s="26">
        <v>799</v>
      </c>
      <c r="Y66" s="27">
        <v>2154</v>
      </c>
      <c r="Z66" s="26">
        <v>943</v>
      </c>
      <c r="AA66" s="27">
        <v>2813</v>
      </c>
    </row>
    <row r="67" spans="1:27" s="1" customFormat="1" ht="14.25" customHeight="1" x14ac:dyDescent="0.2">
      <c r="A67" s="10" t="str">
        <f>VLOOKUP("&lt;Zeilentitel_55&gt;",Uebersetzungen!$B$3:$E$104,Uebersetzungen!$B$2+1,FALSE)</f>
        <v>Spanien</v>
      </c>
      <c r="B67" s="24">
        <v>4647</v>
      </c>
      <c r="C67" s="25">
        <v>12980</v>
      </c>
      <c r="D67" s="15">
        <v>3896</v>
      </c>
      <c r="E67" s="14">
        <v>10932</v>
      </c>
      <c r="F67" s="26">
        <v>4110</v>
      </c>
      <c r="G67" s="25">
        <v>11831</v>
      </c>
      <c r="H67" s="15" t="s">
        <v>141</v>
      </c>
      <c r="I67" s="28" t="s">
        <v>142</v>
      </c>
      <c r="J67" s="24">
        <v>3722</v>
      </c>
      <c r="K67" s="29">
        <v>10491</v>
      </c>
      <c r="L67" s="24">
        <v>4104</v>
      </c>
      <c r="M67" s="25">
        <v>10741</v>
      </c>
      <c r="N67" s="26">
        <v>4390</v>
      </c>
      <c r="O67" s="25">
        <v>11215</v>
      </c>
      <c r="P67" s="26">
        <v>5166</v>
      </c>
      <c r="Q67" s="30">
        <v>13549</v>
      </c>
      <c r="R67" s="24">
        <v>4921</v>
      </c>
      <c r="S67" s="25">
        <v>12490</v>
      </c>
      <c r="T67" s="26">
        <v>1996</v>
      </c>
      <c r="U67" s="27">
        <v>6194</v>
      </c>
      <c r="V67" s="26">
        <v>2621</v>
      </c>
      <c r="W67" s="27">
        <v>7101</v>
      </c>
      <c r="X67" s="26">
        <v>5137</v>
      </c>
      <c r="Y67" s="27">
        <v>12408</v>
      </c>
      <c r="Z67" s="26">
        <v>6021</v>
      </c>
      <c r="AA67" s="27">
        <v>14023</v>
      </c>
    </row>
    <row r="68" spans="1:27" s="1" customFormat="1" ht="14.25" customHeight="1" x14ac:dyDescent="0.2">
      <c r="A68" s="10" t="str">
        <f>VLOOKUP("&lt;Zeilentitel_56&gt;",Uebersetzungen!$B$3:$E$104,Uebersetzungen!$B$2+1,FALSE)</f>
        <v>Südafrika</v>
      </c>
      <c r="B68" s="13">
        <v>1068</v>
      </c>
      <c r="C68" s="14">
        <v>4369</v>
      </c>
      <c r="D68" s="15">
        <v>1064</v>
      </c>
      <c r="E68" s="14">
        <v>4444</v>
      </c>
      <c r="F68" s="26">
        <v>1015</v>
      </c>
      <c r="G68" s="25">
        <v>4252</v>
      </c>
      <c r="H68" s="15" t="s">
        <v>66</v>
      </c>
      <c r="I68" s="28" t="s">
        <v>143</v>
      </c>
      <c r="J68" s="24">
        <v>1035</v>
      </c>
      <c r="K68" s="29">
        <v>4131</v>
      </c>
      <c r="L68" s="24">
        <v>860</v>
      </c>
      <c r="M68" s="25">
        <v>3755</v>
      </c>
      <c r="N68" s="26">
        <v>1041</v>
      </c>
      <c r="O68" s="25">
        <v>3984</v>
      </c>
      <c r="P68" s="26">
        <v>1041</v>
      </c>
      <c r="Q68" s="30">
        <v>4012</v>
      </c>
      <c r="R68" s="24">
        <v>1368</v>
      </c>
      <c r="S68" s="25">
        <v>4542</v>
      </c>
      <c r="T68" s="26">
        <v>318</v>
      </c>
      <c r="U68" s="27">
        <v>1342</v>
      </c>
      <c r="V68" s="26">
        <v>157</v>
      </c>
      <c r="W68" s="27">
        <v>527</v>
      </c>
      <c r="X68" s="26">
        <v>974</v>
      </c>
      <c r="Y68" s="27">
        <v>2332</v>
      </c>
      <c r="Z68" s="26">
        <v>906</v>
      </c>
      <c r="AA68" s="27">
        <v>2757</v>
      </c>
    </row>
    <row r="69" spans="1:27" s="1" customFormat="1" ht="14.25" customHeight="1" x14ac:dyDescent="0.2">
      <c r="A69" s="10" t="str">
        <f>VLOOKUP("&lt;Zeilentitel_57&gt;",Uebersetzungen!$B$3:$E$104,Uebersetzungen!$B$2+1,FALSE)</f>
        <v>Taiwan (Chinesisches Taipei)</v>
      </c>
      <c r="B69" s="13">
        <v>2360</v>
      </c>
      <c r="C69" s="14">
        <v>2964</v>
      </c>
      <c r="D69" s="15">
        <v>2352</v>
      </c>
      <c r="E69" s="14">
        <v>2988</v>
      </c>
      <c r="F69" s="26">
        <v>1617</v>
      </c>
      <c r="G69" s="25">
        <v>2183</v>
      </c>
      <c r="H69" s="15" t="s">
        <v>75</v>
      </c>
      <c r="I69" s="28" t="s">
        <v>76</v>
      </c>
      <c r="J69" s="24">
        <v>5171</v>
      </c>
      <c r="K69" s="29">
        <v>6481</v>
      </c>
      <c r="L69" s="24">
        <v>7549</v>
      </c>
      <c r="M69" s="25">
        <v>9046</v>
      </c>
      <c r="N69" s="26">
        <v>7641</v>
      </c>
      <c r="O69" s="25">
        <v>10081</v>
      </c>
      <c r="P69" s="26">
        <v>9102</v>
      </c>
      <c r="Q69" s="30">
        <v>12434</v>
      </c>
      <c r="R69" s="24">
        <v>13242</v>
      </c>
      <c r="S69" s="25">
        <v>17412</v>
      </c>
      <c r="T69" s="26">
        <v>166</v>
      </c>
      <c r="U69" s="27">
        <v>326</v>
      </c>
      <c r="V69" s="26">
        <v>69</v>
      </c>
      <c r="W69" s="27">
        <v>121</v>
      </c>
      <c r="X69" s="26">
        <v>948</v>
      </c>
      <c r="Y69" s="27">
        <v>1475</v>
      </c>
      <c r="Z69" s="26">
        <v>9541</v>
      </c>
      <c r="AA69" s="27">
        <v>12965</v>
      </c>
    </row>
    <row r="70" spans="1:27" s="1" customFormat="1" ht="14.25" customHeight="1" x14ac:dyDescent="0.2">
      <c r="A70" s="10" t="str">
        <f>VLOOKUP("&lt;Zeilentitel_58&gt;",Uebersetzungen!$B$3:$E$104,Uebersetzungen!$B$2+1,FALSE)</f>
        <v>Thailand</v>
      </c>
      <c r="B70" s="13">
        <v>1903</v>
      </c>
      <c r="C70" s="14">
        <v>3336</v>
      </c>
      <c r="D70" s="15">
        <v>1571</v>
      </c>
      <c r="E70" s="14">
        <v>2721</v>
      </c>
      <c r="F70" s="26">
        <v>1487</v>
      </c>
      <c r="G70" s="25">
        <v>2483</v>
      </c>
      <c r="H70" s="15" t="s">
        <v>144</v>
      </c>
      <c r="I70" s="28" t="s">
        <v>145</v>
      </c>
      <c r="J70" s="24">
        <v>2804</v>
      </c>
      <c r="K70" s="29">
        <v>5363</v>
      </c>
      <c r="L70" s="24">
        <v>3967</v>
      </c>
      <c r="M70" s="25">
        <v>5826</v>
      </c>
      <c r="N70" s="26">
        <v>4207</v>
      </c>
      <c r="O70" s="25">
        <v>5659</v>
      </c>
      <c r="P70" s="26">
        <v>4524</v>
      </c>
      <c r="Q70" s="30">
        <v>5970</v>
      </c>
      <c r="R70" s="24">
        <v>4871</v>
      </c>
      <c r="S70" s="25">
        <v>6493</v>
      </c>
      <c r="T70" s="26">
        <v>472</v>
      </c>
      <c r="U70" s="27">
        <v>998</v>
      </c>
      <c r="V70" s="26">
        <v>460</v>
      </c>
      <c r="W70" s="27">
        <v>954</v>
      </c>
      <c r="X70" s="26">
        <v>3237</v>
      </c>
      <c r="Y70" s="27">
        <v>4885</v>
      </c>
      <c r="Z70" s="26">
        <v>4328</v>
      </c>
      <c r="AA70" s="27">
        <v>5975</v>
      </c>
    </row>
    <row r="71" spans="1:27" s="1" customFormat="1" ht="14.25" customHeight="1" x14ac:dyDescent="0.2">
      <c r="A71" s="10" t="str">
        <f>VLOOKUP("&lt;Zeilentitel_59&gt;",Uebersetzungen!$B$3:$E$104,Uebersetzungen!$B$2+1,FALSE)</f>
        <v>Tschechien</v>
      </c>
      <c r="B71" s="13">
        <v>4839</v>
      </c>
      <c r="C71" s="14">
        <v>15995</v>
      </c>
      <c r="D71" s="15">
        <v>4678</v>
      </c>
      <c r="E71" s="14">
        <v>14944</v>
      </c>
      <c r="F71" s="26">
        <v>4271</v>
      </c>
      <c r="G71" s="25">
        <v>14522</v>
      </c>
      <c r="H71" s="15" t="s">
        <v>146</v>
      </c>
      <c r="I71" s="28" t="s">
        <v>147</v>
      </c>
      <c r="J71" s="24">
        <v>3973</v>
      </c>
      <c r="K71" s="29">
        <v>12892</v>
      </c>
      <c r="L71" s="24">
        <v>4342</v>
      </c>
      <c r="M71" s="25">
        <v>13759</v>
      </c>
      <c r="N71" s="26">
        <v>5048</v>
      </c>
      <c r="O71" s="25">
        <v>17213</v>
      </c>
      <c r="P71" s="26">
        <v>6035</v>
      </c>
      <c r="Q71" s="30">
        <v>19373</v>
      </c>
      <c r="R71" s="24">
        <v>5962</v>
      </c>
      <c r="S71" s="25">
        <v>19193</v>
      </c>
      <c r="T71" s="26">
        <v>3893</v>
      </c>
      <c r="U71" s="27">
        <v>14467</v>
      </c>
      <c r="V71" s="26">
        <v>4592</v>
      </c>
      <c r="W71" s="27">
        <v>13061</v>
      </c>
      <c r="X71" s="26">
        <v>7470</v>
      </c>
      <c r="Y71" s="27">
        <v>21924</v>
      </c>
      <c r="Z71" s="26">
        <v>7803</v>
      </c>
      <c r="AA71" s="27">
        <v>22157</v>
      </c>
    </row>
    <row r="72" spans="1:27" s="1" customFormat="1" ht="14.25" customHeight="1" x14ac:dyDescent="0.2">
      <c r="A72" s="10" t="str">
        <f>VLOOKUP("&lt;Zeilentitel_60&gt;",Uebersetzungen!$B$3:$E$104,Uebersetzungen!$B$2+1,FALSE)</f>
        <v>Türkei</v>
      </c>
      <c r="B72" s="13">
        <v>1571</v>
      </c>
      <c r="C72" s="14">
        <v>7773</v>
      </c>
      <c r="D72" s="16">
        <v>1644</v>
      </c>
      <c r="E72" s="17">
        <v>8077</v>
      </c>
      <c r="F72" s="26">
        <v>1674</v>
      </c>
      <c r="G72" s="25">
        <v>7320</v>
      </c>
      <c r="H72" s="15" t="s">
        <v>148</v>
      </c>
      <c r="I72" s="28" t="s">
        <v>149</v>
      </c>
      <c r="J72" s="24">
        <v>1905</v>
      </c>
      <c r="K72" s="29">
        <v>7804</v>
      </c>
      <c r="L72" s="24">
        <v>2251</v>
      </c>
      <c r="M72" s="25">
        <v>8164</v>
      </c>
      <c r="N72" s="26">
        <v>2244</v>
      </c>
      <c r="O72" s="25">
        <v>6754</v>
      </c>
      <c r="P72" s="26">
        <v>2188</v>
      </c>
      <c r="Q72" s="30">
        <v>8025</v>
      </c>
      <c r="R72" s="24">
        <v>1795</v>
      </c>
      <c r="S72" s="25">
        <v>6874</v>
      </c>
      <c r="T72" s="26">
        <v>1167</v>
      </c>
      <c r="U72" s="27">
        <v>5478</v>
      </c>
      <c r="V72" s="26">
        <v>376</v>
      </c>
      <c r="W72" s="27">
        <v>1495</v>
      </c>
      <c r="X72" s="26">
        <v>1152</v>
      </c>
      <c r="Y72" s="27">
        <v>4259</v>
      </c>
      <c r="Z72" s="26">
        <v>2133</v>
      </c>
      <c r="AA72" s="27">
        <v>6766</v>
      </c>
    </row>
    <row r="73" spans="1:27" s="1" customFormat="1" ht="14.25" customHeight="1" x14ac:dyDescent="0.2">
      <c r="A73" s="10" t="str">
        <f>VLOOKUP("&lt;Zeilentitel_61&gt;",Uebersetzungen!$B$3:$E$104,Uebersetzungen!$B$2+1,FALSE)</f>
        <v>Übriges Afrika</v>
      </c>
      <c r="B73" s="13">
        <v>643</v>
      </c>
      <c r="C73" s="14">
        <v>2285</v>
      </c>
      <c r="D73" s="15">
        <v>612</v>
      </c>
      <c r="E73" s="14">
        <v>1753</v>
      </c>
      <c r="F73" s="26">
        <v>726</v>
      </c>
      <c r="G73" s="25">
        <v>1508</v>
      </c>
      <c r="H73" s="15">
        <v>620</v>
      </c>
      <c r="I73" s="28" t="s">
        <v>150</v>
      </c>
      <c r="J73" s="24">
        <v>503</v>
      </c>
      <c r="K73" s="29">
        <v>1565</v>
      </c>
      <c r="L73" s="24">
        <v>474</v>
      </c>
      <c r="M73" s="25">
        <v>1427</v>
      </c>
      <c r="N73" s="26">
        <v>587</v>
      </c>
      <c r="O73" s="25">
        <v>1519</v>
      </c>
      <c r="P73" s="26">
        <v>597</v>
      </c>
      <c r="Q73" s="30">
        <v>2059</v>
      </c>
      <c r="R73" s="24">
        <v>712</v>
      </c>
      <c r="S73" s="25">
        <v>2036</v>
      </c>
      <c r="T73" s="26">
        <v>379</v>
      </c>
      <c r="U73" s="27">
        <v>1123</v>
      </c>
      <c r="V73" s="26">
        <v>276</v>
      </c>
      <c r="W73" s="27">
        <v>611</v>
      </c>
      <c r="X73" s="26">
        <v>624</v>
      </c>
      <c r="Y73" s="27">
        <v>1957</v>
      </c>
      <c r="Z73" s="26">
        <v>697</v>
      </c>
      <c r="AA73" s="27">
        <v>2080</v>
      </c>
    </row>
    <row r="74" spans="1:27" s="1" customFormat="1" ht="14.25" customHeight="1" x14ac:dyDescent="0.2">
      <c r="A74" s="10" t="str">
        <f>VLOOKUP("&lt;Zeilentitel_62&gt;",Uebersetzungen!$B$3:$E$104,Uebersetzungen!$B$2+1,FALSE)</f>
        <v>Übriges Europa</v>
      </c>
      <c r="B74" s="13">
        <v>2706</v>
      </c>
      <c r="C74" s="14">
        <v>9471</v>
      </c>
      <c r="D74" s="15">
        <v>2186</v>
      </c>
      <c r="E74" s="14">
        <v>7617</v>
      </c>
      <c r="F74" s="26">
        <v>2716</v>
      </c>
      <c r="G74" s="25">
        <v>9717</v>
      </c>
      <c r="H74" s="15" t="s">
        <v>151</v>
      </c>
      <c r="I74" s="28" t="s">
        <v>152</v>
      </c>
      <c r="J74" s="24">
        <v>2251</v>
      </c>
      <c r="K74" s="29">
        <v>7609</v>
      </c>
      <c r="L74" s="24">
        <v>2244</v>
      </c>
      <c r="M74" s="25">
        <v>7032</v>
      </c>
      <c r="N74" s="26">
        <v>1866</v>
      </c>
      <c r="O74" s="25">
        <v>6763</v>
      </c>
      <c r="P74" s="26">
        <v>4075</v>
      </c>
      <c r="Q74" s="30">
        <v>10776</v>
      </c>
      <c r="R74" s="24">
        <v>3600</v>
      </c>
      <c r="S74" s="25">
        <v>9697</v>
      </c>
      <c r="T74" s="26">
        <v>1254</v>
      </c>
      <c r="U74" s="27">
        <v>4633</v>
      </c>
      <c r="V74" s="26">
        <v>1269</v>
      </c>
      <c r="W74" s="27">
        <v>3710</v>
      </c>
      <c r="X74" s="26">
        <v>2593</v>
      </c>
      <c r="Y74" s="27">
        <v>7762</v>
      </c>
      <c r="Z74" s="26">
        <v>3673</v>
      </c>
      <c r="AA74" s="27">
        <v>10353</v>
      </c>
    </row>
    <row r="75" spans="1:27" s="1" customFormat="1" ht="14.25" customHeight="1" x14ac:dyDescent="0.2">
      <c r="A75" s="10" t="str">
        <f>VLOOKUP("&lt;Zeilentitel_63&gt;",Uebersetzungen!$B$3:$E$104,Uebersetzungen!$B$2+1,FALSE)</f>
        <v>Übriges Nordafrika</v>
      </c>
      <c r="B75" s="13">
        <v>199</v>
      </c>
      <c r="C75" s="14">
        <v>700</v>
      </c>
      <c r="D75" s="15">
        <v>139</v>
      </c>
      <c r="E75" s="14">
        <v>446</v>
      </c>
      <c r="F75" s="26">
        <v>153</v>
      </c>
      <c r="G75" s="25">
        <v>506</v>
      </c>
      <c r="H75" s="15">
        <v>239</v>
      </c>
      <c r="I75" s="28">
        <v>925</v>
      </c>
      <c r="J75" s="24">
        <v>197</v>
      </c>
      <c r="K75" s="29">
        <v>535</v>
      </c>
      <c r="L75" s="24">
        <v>223</v>
      </c>
      <c r="M75" s="25">
        <v>634</v>
      </c>
      <c r="N75" s="26">
        <v>153</v>
      </c>
      <c r="O75" s="25">
        <v>435</v>
      </c>
      <c r="P75" s="26">
        <v>207</v>
      </c>
      <c r="Q75" s="30">
        <v>551</v>
      </c>
      <c r="R75" s="24">
        <v>289</v>
      </c>
      <c r="S75" s="25">
        <v>783</v>
      </c>
      <c r="T75" s="26">
        <v>89</v>
      </c>
      <c r="U75" s="27">
        <v>257</v>
      </c>
      <c r="V75" s="26">
        <v>103</v>
      </c>
      <c r="W75" s="27">
        <v>288</v>
      </c>
      <c r="X75" s="26">
        <v>341</v>
      </c>
      <c r="Y75" s="27">
        <v>1598</v>
      </c>
      <c r="Z75" s="26">
        <v>441</v>
      </c>
      <c r="AA75" s="27">
        <v>1903</v>
      </c>
    </row>
    <row r="76" spans="1:27" s="1" customFormat="1" ht="14.25" customHeight="1" x14ac:dyDescent="0.2">
      <c r="A76" s="10" t="str">
        <f>VLOOKUP("&lt;Zeilentitel_64&gt;",Uebersetzungen!$B$3:$E$104,Uebersetzungen!$B$2+1,FALSE)</f>
        <v>Übriges Süd- und Ostasien</v>
      </c>
      <c r="B76" s="13">
        <v>660</v>
      </c>
      <c r="C76" s="14">
        <v>2565</v>
      </c>
      <c r="D76" s="26">
        <v>770</v>
      </c>
      <c r="E76" s="25">
        <v>2486</v>
      </c>
      <c r="F76" s="26">
        <v>801</v>
      </c>
      <c r="G76" s="31">
        <v>2883</v>
      </c>
      <c r="H76" s="15">
        <v>985</v>
      </c>
      <c r="I76" s="32">
        <v>3171</v>
      </c>
      <c r="J76" s="24">
        <v>1067</v>
      </c>
      <c r="K76" s="29">
        <v>3733</v>
      </c>
      <c r="L76" s="24">
        <v>961</v>
      </c>
      <c r="M76" s="25">
        <v>2648</v>
      </c>
      <c r="N76" s="26">
        <v>1269</v>
      </c>
      <c r="O76" s="25">
        <v>3911</v>
      </c>
      <c r="P76" s="26">
        <v>1182</v>
      </c>
      <c r="Q76" s="30">
        <v>3501</v>
      </c>
      <c r="R76" s="24">
        <v>1462</v>
      </c>
      <c r="S76" s="25">
        <v>3477</v>
      </c>
      <c r="T76" s="26">
        <v>352</v>
      </c>
      <c r="U76" s="27">
        <v>1466</v>
      </c>
      <c r="V76" s="26">
        <v>257</v>
      </c>
      <c r="W76" s="27">
        <v>957</v>
      </c>
      <c r="X76" s="26">
        <v>868</v>
      </c>
      <c r="Y76" s="27">
        <v>2766</v>
      </c>
      <c r="Z76" s="26">
        <v>2022</v>
      </c>
      <c r="AA76" s="27">
        <v>4664</v>
      </c>
    </row>
    <row r="77" spans="1:27" s="1" customFormat="1" ht="14.25" customHeight="1" x14ac:dyDescent="0.2">
      <c r="A77" s="10" t="str">
        <f>VLOOKUP("&lt;Zeilentitel_65&gt;",Uebersetzungen!$B$3:$E$104,Uebersetzungen!$B$2+1,FALSE)</f>
        <v>Übriges Südamerika</v>
      </c>
      <c r="B77" s="13">
        <v>597</v>
      </c>
      <c r="C77" s="14">
        <v>2249</v>
      </c>
      <c r="D77" s="15">
        <v>614</v>
      </c>
      <c r="E77" s="14">
        <v>2248</v>
      </c>
      <c r="F77" s="26">
        <v>837</v>
      </c>
      <c r="G77" s="25">
        <v>2947</v>
      </c>
      <c r="H77" s="15">
        <v>618</v>
      </c>
      <c r="I77" s="28" t="s">
        <v>153</v>
      </c>
      <c r="J77" s="24">
        <v>682</v>
      </c>
      <c r="K77" s="29">
        <v>2759</v>
      </c>
      <c r="L77" s="24">
        <v>568</v>
      </c>
      <c r="M77" s="25">
        <v>1807</v>
      </c>
      <c r="N77" s="26">
        <v>708</v>
      </c>
      <c r="O77" s="25">
        <v>1689</v>
      </c>
      <c r="P77" s="26">
        <v>724</v>
      </c>
      <c r="Q77" s="30">
        <v>1876</v>
      </c>
      <c r="R77" s="24">
        <v>1383</v>
      </c>
      <c r="S77" s="25">
        <v>3690</v>
      </c>
      <c r="T77" s="26">
        <v>283</v>
      </c>
      <c r="U77" s="27">
        <v>1038</v>
      </c>
      <c r="V77" s="26">
        <v>301</v>
      </c>
      <c r="W77" s="27">
        <v>1632</v>
      </c>
      <c r="X77" s="26">
        <v>785</v>
      </c>
      <c r="Y77" s="27">
        <v>1853</v>
      </c>
      <c r="Z77" s="26">
        <v>1270</v>
      </c>
      <c r="AA77" s="27">
        <v>3314</v>
      </c>
    </row>
    <row r="78" spans="1:27" s="1" customFormat="1" ht="14.25" customHeight="1" x14ac:dyDescent="0.2">
      <c r="A78" s="10" t="str">
        <f>VLOOKUP("&lt;Zeilentitel_66&gt;",Uebersetzungen!$B$3:$E$104,Uebersetzungen!$B$2+1,FALSE)</f>
        <v>Übriges Westasien</v>
      </c>
      <c r="B78" s="13">
        <v>383</v>
      </c>
      <c r="C78" s="14">
        <v>2063</v>
      </c>
      <c r="D78" s="15">
        <v>456</v>
      </c>
      <c r="E78" s="14">
        <v>1944</v>
      </c>
      <c r="F78" s="26">
        <v>564</v>
      </c>
      <c r="G78" s="25">
        <v>2353</v>
      </c>
      <c r="H78" s="15">
        <v>391</v>
      </c>
      <c r="I78" s="28" t="s">
        <v>154</v>
      </c>
      <c r="J78" s="24">
        <v>534</v>
      </c>
      <c r="K78" s="29">
        <v>1974</v>
      </c>
      <c r="L78" s="24">
        <v>620</v>
      </c>
      <c r="M78" s="25">
        <v>1969</v>
      </c>
      <c r="N78" s="26">
        <v>624</v>
      </c>
      <c r="O78" s="25">
        <v>2573</v>
      </c>
      <c r="P78" s="26">
        <v>676</v>
      </c>
      <c r="Q78" s="30">
        <v>2568</v>
      </c>
      <c r="R78" s="24">
        <v>643</v>
      </c>
      <c r="S78" s="25">
        <v>2223</v>
      </c>
      <c r="T78" s="26">
        <v>261</v>
      </c>
      <c r="U78" s="27">
        <v>1013</v>
      </c>
      <c r="V78" s="26">
        <v>133</v>
      </c>
      <c r="W78" s="27">
        <v>399</v>
      </c>
      <c r="X78" s="26">
        <v>483</v>
      </c>
      <c r="Y78" s="27">
        <v>1393</v>
      </c>
      <c r="Z78" s="26">
        <v>803</v>
      </c>
      <c r="AA78" s="27">
        <v>2783</v>
      </c>
    </row>
    <row r="79" spans="1:27" s="1" customFormat="1" ht="14.25" customHeight="1" x14ac:dyDescent="0.2">
      <c r="A79" s="10" t="str">
        <f>VLOOKUP("&lt;Zeilentitel_67&gt;",Uebersetzungen!$B$3:$E$104,Uebersetzungen!$B$2+1,FALSE)</f>
        <v>Übriges Zentralamerika, Karibik</v>
      </c>
      <c r="B79" s="13">
        <v>404</v>
      </c>
      <c r="C79" s="14">
        <v>1223</v>
      </c>
      <c r="D79" s="15">
        <v>524</v>
      </c>
      <c r="E79" s="14">
        <v>1284</v>
      </c>
      <c r="F79" s="26">
        <v>490</v>
      </c>
      <c r="G79" s="25">
        <v>1639</v>
      </c>
      <c r="H79" s="15">
        <v>378</v>
      </c>
      <c r="I79" s="28" t="s">
        <v>155</v>
      </c>
      <c r="J79" s="24">
        <v>355</v>
      </c>
      <c r="K79" s="29">
        <v>1195</v>
      </c>
      <c r="L79" s="24">
        <v>468</v>
      </c>
      <c r="M79" s="25">
        <v>1091</v>
      </c>
      <c r="N79" s="26">
        <v>479</v>
      </c>
      <c r="O79" s="25">
        <v>1338</v>
      </c>
      <c r="P79" s="26">
        <v>661</v>
      </c>
      <c r="Q79" s="30">
        <v>1895</v>
      </c>
      <c r="R79" s="24">
        <v>712</v>
      </c>
      <c r="S79" s="25">
        <v>1690</v>
      </c>
      <c r="T79" s="26">
        <v>482</v>
      </c>
      <c r="U79" s="27">
        <v>2555</v>
      </c>
      <c r="V79" s="26">
        <v>368</v>
      </c>
      <c r="W79" s="27">
        <v>1086</v>
      </c>
      <c r="X79" s="26">
        <v>872</v>
      </c>
      <c r="Y79" s="27">
        <v>2330</v>
      </c>
      <c r="Z79" s="26">
        <v>1275</v>
      </c>
      <c r="AA79" s="27">
        <v>3192</v>
      </c>
    </row>
    <row r="80" spans="1:27" s="1" customFormat="1" ht="14.25" customHeight="1" x14ac:dyDescent="0.2">
      <c r="A80" s="10" t="str">
        <f>VLOOKUP("&lt;Zeilentitel_68&gt;",Uebersetzungen!$B$3:$E$104,Uebersetzungen!$B$2+1,FALSE)</f>
        <v>Ukraine</v>
      </c>
      <c r="B80" s="13">
        <v>1194</v>
      </c>
      <c r="C80" s="14">
        <v>6406</v>
      </c>
      <c r="D80" s="15">
        <v>1285</v>
      </c>
      <c r="E80" s="14">
        <v>7264</v>
      </c>
      <c r="F80" s="26">
        <v>1357</v>
      </c>
      <c r="G80" s="25">
        <v>6963</v>
      </c>
      <c r="H80" s="15" t="s">
        <v>156</v>
      </c>
      <c r="I80" s="28" t="s">
        <v>157</v>
      </c>
      <c r="J80" s="24">
        <v>1475</v>
      </c>
      <c r="K80" s="33">
        <v>7698</v>
      </c>
      <c r="L80" s="24">
        <v>1307</v>
      </c>
      <c r="M80" s="31">
        <v>6279</v>
      </c>
      <c r="N80" s="26">
        <v>1370</v>
      </c>
      <c r="O80" s="31">
        <v>6664</v>
      </c>
      <c r="P80" s="26">
        <v>1825</v>
      </c>
      <c r="Q80" s="34">
        <v>8549</v>
      </c>
      <c r="R80" s="24">
        <v>1759</v>
      </c>
      <c r="S80" s="25">
        <v>7052</v>
      </c>
      <c r="T80" s="26">
        <v>1209</v>
      </c>
      <c r="U80" s="35">
        <v>5559</v>
      </c>
      <c r="V80" s="26">
        <v>862</v>
      </c>
      <c r="W80" s="35">
        <v>3783</v>
      </c>
      <c r="X80" s="26">
        <v>1986</v>
      </c>
      <c r="Y80" s="35">
        <v>7194</v>
      </c>
      <c r="Z80" s="26">
        <v>1809</v>
      </c>
      <c r="AA80" s="35">
        <v>5707</v>
      </c>
    </row>
    <row r="81" spans="1:27" s="1" customFormat="1" ht="14.25" customHeight="1" x14ac:dyDescent="0.2">
      <c r="A81" s="10" t="str">
        <f>VLOOKUP("&lt;Zeilentitel_69&gt;",Uebersetzungen!$B$3:$E$104,Uebersetzungen!$B$2+1,FALSE)</f>
        <v>Ungarn</v>
      </c>
      <c r="B81" s="13">
        <v>759</v>
      </c>
      <c r="C81" s="14">
        <v>2717</v>
      </c>
      <c r="D81" s="15">
        <v>1296</v>
      </c>
      <c r="E81" s="14">
        <v>4272</v>
      </c>
      <c r="F81" s="26">
        <v>1215</v>
      </c>
      <c r="G81" s="25">
        <v>4093</v>
      </c>
      <c r="H81" s="15">
        <v>928</v>
      </c>
      <c r="I81" s="28" t="s">
        <v>158</v>
      </c>
      <c r="J81" s="24">
        <v>976</v>
      </c>
      <c r="K81" s="29">
        <v>2948</v>
      </c>
      <c r="L81" s="24">
        <v>1108</v>
      </c>
      <c r="M81" s="25">
        <v>2799</v>
      </c>
      <c r="N81" s="26">
        <v>1400</v>
      </c>
      <c r="O81" s="25">
        <v>3547</v>
      </c>
      <c r="P81" s="26">
        <v>1331</v>
      </c>
      <c r="Q81" s="30">
        <v>3428</v>
      </c>
      <c r="R81" s="24">
        <v>1645</v>
      </c>
      <c r="S81" s="31">
        <v>4589</v>
      </c>
      <c r="T81" s="26">
        <v>605</v>
      </c>
      <c r="U81" s="27">
        <v>1664</v>
      </c>
      <c r="V81" s="26">
        <v>1203</v>
      </c>
      <c r="W81" s="27">
        <v>4180</v>
      </c>
      <c r="X81" s="26">
        <v>1452</v>
      </c>
      <c r="Y81" s="27">
        <v>4635</v>
      </c>
      <c r="Z81" s="26">
        <v>1649</v>
      </c>
      <c r="AA81" s="27">
        <v>4208</v>
      </c>
    </row>
    <row r="82" spans="1:27" s="1" customFormat="1" ht="14.25" customHeight="1" x14ac:dyDescent="0.2">
      <c r="A82" s="10" t="str">
        <f>VLOOKUP("&lt;Zeilentitel_70&gt;",Uebersetzungen!$B$3:$E$104,Uebersetzungen!$B$2+1,FALSE)</f>
        <v>Vereinigte Arabische Emirate</v>
      </c>
      <c r="B82" s="13">
        <v>803</v>
      </c>
      <c r="C82" s="14">
        <v>3481</v>
      </c>
      <c r="D82" s="15">
        <v>1064</v>
      </c>
      <c r="E82" s="14">
        <v>4089</v>
      </c>
      <c r="F82" s="26">
        <v>1525</v>
      </c>
      <c r="G82" s="25">
        <v>5396</v>
      </c>
      <c r="H82" s="15" t="s">
        <v>159</v>
      </c>
      <c r="I82" s="28" t="s">
        <v>160</v>
      </c>
      <c r="J82" s="24">
        <v>2128</v>
      </c>
      <c r="K82" s="29">
        <v>7311</v>
      </c>
      <c r="L82" s="24">
        <v>2498</v>
      </c>
      <c r="M82" s="25">
        <v>8782</v>
      </c>
      <c r="N82" s="26">
        <v>3011</v>
      </c>
      <c r="O82" s="25">
        <v>11127</v>
      </c>
      <c r="P82" s="26">
        <v>3311</v>
      </c>
      <c r="Q82" s="30">
        <v>11459</v>
      </c>
      <c r="R82" s="24">
        <v>2657</v>
      </c>
      <c r="S82" s="25">
        <v>9447</v>
      </c>
      <c r="T82" s="26">
        <v>606</v>
      </c>
      <c r="U82" s="27">
        <v>2584</v>
      </c>
      <c r="V82" s="26">
        <v>1995</v>
      </c>
      <c r="W82" s="27">
        <v>7094</v>
      </c>
      <c r="X82" s="26">
        <v>2942</v>
      </c>
      <c r="Y82" s="27">
        <v>10219</v>
      </c>
      <c r="Z82" s="26">
        <v>4104</v>
      </c>
      <c r="AA82" s="27">
        <v>13759</v>
      </c>
    </row>
    <row r="83" spans="1:27" s="1" customFormat="1" ht="14.25" customHeight="1" x14ac:dyDescent="0.2">
      <c r="A83" s="10" t="str">
        <f>VLOOKUP("&lt;Zeilentitel_71&gt;",Uebersetzungen!$B$3:$E$104,Uebersetzungen!$B$2+1,FALSE)</f>
        <v>Vereinigte Staaten</v>
      </c>
      <c r="B83" s="13">
        <v>26557</v>
      </c>
      <c r="C83" s="14">
        <v>65563</v>
      </c>
      <c r="D83" s="15">
        <v>26965</v>
      </c>
      <c r="E83" s="14">
        <v>64541</v>
      </c>
      <c r="F83" s="26">
        <v>29989</v>
      </c>
      <c r="G83" s="25">
        <v>74926</v>
      </c>
      <c r="H83" s="15" t="s">
        <v>163</v>
      </c>
      <c r="I83" s="28" t="s">
        <v>164</v>
      </c>
      <c r="J83" s="24">
        <v>34135</v>
      </c>
      <c r="K83" s="29">
        <v>82400</v>
      </c>
      <c r="L83" s="24">
        <v>33972</v>
      </c>
      <c r="M83" s="25">
        <v>86414</v>
      </c>
      <c r="N83" s="26">
        <v>38456</v>
      </c>
      <c r="O83" s="25">
        <v>97049</v>
      </c>
      <c r="P83" s="26">
        <v>47206</v>
      </c>
      <c r="Q83" s="30">
        <v>111289</v>
      </c>
      <c r="R83" s="24">
        <v>49121</v>
      </c>
      <c r="S83" s="25">
        <v>121368</v>
      </c>
      <c r="T83" s="26">
        <v>9625</v>
      </c>
      <c r="U83" s="27">
        <v>36826</v>
      </c>
      <c r="V83" s="26">
        <v>10868</v>
      </c>
      <c r="W83" s="27">
        <v>30756</v>
      </c>
      <c r="X83" s="26">
        <v>43764</v>
      </c>
      <c r="Y83" s="27">
        <v>104112</v>
      </c>
      <c r="Z83" s="26">
        <v>57625</v>
      </c>
      <c r="AA83" s="27">
        <v>131597</v>
      </c>
    </row>
    <row r="84" spans="1:27" s="1" customFormat="1" ht="14.25" customHeight="1" x14ac:dyDescent="0.2">
      <c r="A84" s="10" t="str">
        <f>VLOOKUP("&lt;Zeilentitel_72&gt;",Uebersetzungen!$B$3:$E$104,Uebersetzungen!$B$2+1,FALSE)</f>
        <v>Vereinigtes Königreich</v>
      </c>
      <c r="B84" s="13">
        <v>39908</v>
      </c>
      <c r="C84" s="14">
        <v>149020</v>
      </c>
      <c r="D84" s="15">
        <v>36660</v>
      </c>
      <c r="E84" s="14">
        <v>133757</v>
      </c>
      <c r="F84" s="26">
        <v>39261</v>
      </c>
      <c r="G84" s="25">
        <v>143716</v>
      </c>
      <c r="H84" s="15" t="s">
        <v>161</v>
      </c>
      <c r="I84" s="28" t="s">
        <v>162</v>
      </c>
      <c r="J84" s="24">
        <v>41105</v>
      </c>
      <c r="K84" s="29">
        <v>144766</v>
      </c>
      <c r="L84" s="24">
        <v>38770</v>
      </c>
      <c r="M84" s="25">
        <v>145245</v>
      </c>
      <c r="N84" s="26">
        <v>41066</v>
      </c>
      <c r="O84" s="25">
        <v>147302</v>
      </c>
      <c r="P84" s="26">
        <v>44663</v>
      </c>
      <c r="Q84" s="30">
        <v>160945</v>
      </c>
      <c r="R84" s="24">
        <v>44670</v>
      </c>
      <c r="S84" s="25">
        <v>160355</v>
      </c>
      <c r="T84" s="26">
        <v>17299</v>
      </c>
      <c r="U84" s="27">
        <v>79768</v>
      </c>
      <c r="V84" s="26">
        <v>6708</v>
      </c>
      <c r="W84" s="27">
        <v>27831</v>
      </c>
      <c r="X84" s="26">
        <v>39649</v>
      </c>
      <c r="Y84" s="27">
        <v>147862</v>
      </c>
      <c r="Z84" s="26">
        <v>45828</v>
      </c>
      <c r="AA84" s="27">
        <v>151673</v>
      </c>
    </row>
    <row r="85" spans="1:27" s="1" customFormat="1" ht="14.25" customHeight="1" x14ac:dyDescent="0.2">
      <c r="A85" s="10" t="str">
        <f>VLOOKUP("&lt;Zeilentitel_73&gt;",Uebersetzungen!$B$3:$E$104,Uebersetzungen!$B$2+1,FALSE)</f>
        <v>Zypern</v>
      </c>
      <c r="B85" s="13">
        <v>89</v>
      </c>
      <c r="C85" s="14">
        <v>493</v>
      </c>
      <c r="D85" s="15">
        <v>195</v>
      </c>
      <c r="E85" s="14">
        <v>781</v>
      </c>
      <c r="F85" s="26">
        <v>288</v>
      </c>
      <c r="G85" s="25">
        <v>849</v>
      </c>
      <c r="H85" s="15">
        <v>151</v>
      </c>
      <c r="I85" s="28">
        <v>793</v>
      </c>
      <c r="J85" s="24">
        <v>164</v>
      </c>
      <c r="K85" s="29">
        <v>848</v>
      </c>
      <c r="L85" s="24">
        <v>350</v>
      </c>
      <c r="M85" s="25">
        <v>1054</v>
      </c>
      <c r="N85" s="26">
        <v>237</v>
      </c>
      <c r="O85" s="25">
        <v>718</v>
      </c>
      <c r="P85" s="26">
        <v>278</v>
      </c>
      <c r="Q85" s="30">
        <v>1055</v>
      </c>
      <c r="R85" s="24">
        <v>398</v>
      </c>
      <c r="S85" s="25">
        <v>1433</v>
      </c>
      <c r="T85" s="26">
        <v>160</v>
      </c>
      <c r="U85" s="27">
        <v>749</v>
      </c>
      <c r="V85" s="26">
        <v>193</v>
      </c>
      <c r="W85" s="27">
        <v>1141</v>
      </c>
      <c r="X85" s="26">
        <v>339</v>
      </c>
      <c r="Y85" s="27">
        <v>1494</v>
      </c>
      <c r="Z85" s="26">
        <v>478</v>
      </c>
      <c r="AA85" s="27">
        <v>2015</v>
      </c>
    </row>
    <row r="86" spans="1:27" s="1" customFormat="1" ht="14.25" customHeight="1" thickBot="1" x14ac:dyDescent="0.25">
      <c r="A86" s="11" t="str">
        <f>VLOOKUP("&lt;Zeilentitel_74&gt;",Uebersetzungen!$B$3:$E$104,Uebersetzungen!$B$2+1,FALSE)</f>
        <v>Total</v>
      </c>
      <c r="B86" s="18">
        <v>1787067</v>
      </c>
      <c r="C86" s="19">
        <v>5365622</v>
      </c>
      <c r="D86" s="20">
        <v>1736268</v>
      </c>
      <c r="E86" s="19">
        <v>5064195</v>
      </c>
      <c r="F86" s="20">
        <v>1765956</v>
      </c>
      <c r="G86" s="19">
        <v>5160975</v>
      </c>
      <c r="H86" s="20">
        <v>30355</v>
      </c>
      <c r="I86" s="21">
        <v>102610</v>
      </c>
      <c r="J86" s="18">
        <v>1658854</v>
      </c>
      <c r="K86" s="22">
        <v>4717301</v>
      </c>
      <c r="L86" s="18">
        <v>1684581</v>
      </c>
      <c r="M86" s="19">
        <v>4627447</v>
      </c>
      <c r="N86" s="20">
        <v>1797235</v>
      </c>
      <c r="O86" s="19">
        <v>4853359</v>
      </c>
      <c r="P86" s="20">
        <v>1926828</v>
      </c>
      <c r="Q86" s="21">
        <v>5132212</v>
      </c>
      <c r="R86" s="18">
        <v>1992554</v>
      </c>
      <c r="S86" s="19">
        <v>5256016</v>
      </c>
      <c r="T86" s="20">
        <v>1664555</v>
      </c>
      <c r="U86" s="23">
        <v>4769970</v>
      </c>
      <c r="V86" s="20">
        <v>1866300</v>
      </c>
      <c r="W86" s="23">
        <v>5153155</v>
      </c>
      <c r="X86" s="20">
        <v>2054563</v>
      </c>
      <c r="Y86" s="23">
        <v>5566580</v>
      </c>
      <c r="Z86" s="20">
        <v>2071730</v>
      </c>
      <c r="AA86" s="23">
        <v>5426042</v>
      </c>
    </row>
    <row r="87" spans="1:27" s="1" customFormat="1" ht="14.25" customHeight="1" x14ac:dyDescent="0.2">
      <c r="J87" s="8"/>
      <c r="K87" s="8"/>
      <c r="X87" s="38"/>
      <c r="Y87" s="38"/>
      <c r="Z87" s="38"/>
      <c r="AA87" s="38"/>
    </row>
    <row r="88" spans="1:27" s="1" customFormat="1" ht="14.25" customHeight="1" x14ac:dyDescent="0.2">
      <c r="A88" s="54" t="str">
        <f>VLOOKUP("&lt;Quelle_1&gt;",Uebersetzungen!$B$3:$E$125,Uebersetzungen!$B$2+1,FALSE)</f>
        <v>Quelle: BFS (HESTA)</v>
      </c>
      <c r="J88" s="8"/>
      <c r="K88" s="8"/>
      <c r="X88" s="38"/>
      <c r="Y88" s="38"/>
      <c r="Z88" s="38"/>
      <c r="AA88" s="38"/>
    </row>
    <row r="89" spans="1:27" s="1" customFormat="1" ht="14.25" customHeight="1" x14ac:dyDescent="0.2">
      <c r="A89" s="55" t="str">
        <f>VLOOKUP("&lt;Aktualisierung&gt;",Uebersetzungen!$B$3:$E$125,Uebersetzungen!$B$2+1,FALSE)</f>
        <v>Letztmals aktualisiert am: 21.08.2024</v>
      </c>
      <c r="J89" s="7"/>
      <c r="K89" s="7"/>
      <c r="X89" s="38"/>
      <c r="Y89" s="38"/>
      <c r="Z89" s="38"/>
      <c r="AA89" s="38"/>
    </row>
    <row r="90" spans="1:27" s="1" customFormat="1" ht="14.25" customHeight="1" x14ac:dyDescent="0.2">
      <c r="J90" s="7"/>
      <c r="K90" s="7"/>
      <c r="X90" s="38"/>
      <c r="Y90" s="38"/>
      <c r="Z90" s="38"/>
      <c r="AA90" s="38"/>
    </row>
  </sheetData>
  <sheetProtection sheet="1" objects="1" scenarios="1"/>
  <mergeCells count="13">
    <mergeCell ref="V11:W11"/>
    <mergeCell ref="T11:U11"/>
    <mergeCell ref="R11:S11"/>
    <mergeCell ref="Z11:AA11"/>
    <mergeCell ref="B11:C11"/>
    <mergeCell ref="L11:M11"/>
    <mergeCell ref="P11:Q11"/>
    <mergeCell ref="N11:O11"/>
    <mergeCell ref="J11:K11"/>
    <mergeCell ref="H11:I11"/>
    <mergeCell ref="F11:G11"/>
    <mergeCell ref="X11:Y11"/>
    <mergeCell ref="D11:E11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4</xdr:col>
                    <xdr:colOff>495300</xdr:colOff>
                    <xdr:row>1</xdr:row>
                    <xdr:rowOff>123825</xdr:rowOff>
                  </from>
                  <to>
                    <xdr:col>5</xdr:col>
                    <xdr:colOff>323850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4</xdr:col>
                    <xdr:colOff>495300</xdr:colOff>
                    <xdr:row>2</xdr:row>
                    <xdr:rowOff>114300</xdr:rowOff>
                  </from>
                  <to>
                    <xdr:col>5</xdr:col>
                    <xdr:colOff>657225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4</xdr:col>
                    <xdr:colOff>495300</xdr:colOff>
                    <xdr:row>3</xdr:row>
                    <xdr:rowOff>76200</xdr:rowOff>
                  </from>
                  <to>
                    <xdr:col>5</xdr:col>
                    <xdr:colOff>323850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selection activeCell="E13" sqref="E13"/>
    </sheetView>
  </sheetViews>
  <sheetFormatPr baseColWidth="10" defaultColWidth="12" defaultRowHeight="12.75" x14ac:dyDescent="0.2"/>
  <cols>
    <col min="1" max="1" width="8.140625" style="42" bestFit="1" customWidth="1"/>
    <col min="2" max="2" width="16.85546875" style="42" bestFit="1" customWidth="1"/>
    <col min="3" max="4" width="45.42578125" style="45" bestFit="1" customWidth="1"/>
    <col min="5" max="5" width="44.85546875" style="45" bestFit="1" customWidth="1"/>
    <col min="6" max="16384" width="12" style="42"/>
  </cols>
  <sheetData>
    <row r="1" spans="1:6" x14ac:dyDescent="0.2">
      <c r="A1" s="40" t="s">
        <v>175</v>
      </c>
      <c r="B1" s="40" t="s">
        <v>176</v>
      </c>
      <c r="C1" s="52" t="s">
        <v>177</v>
      </c>
      <c r="D1" s="57" t="s">
        <v>178</v>
      </c>
      <c r="E1" s="57" t="s">
        <v>179</v>
      </c>
      <c r="F1" s="41"/>
    </row>
    <row r="2" spans="1:6" ht="25.5" x14ac:dyDescent="0.2">
      <c r="A2" s="43" t="s">
        <v>180</v>
      </c>
      <c r="B2" s="44">
        <v>1</v>
      </c>
      <c r="C2" s="48"/>
      <c r="D2" s="48"/>
      <c r="E2" s="48"/>
      <c r="F2" s="41"/>
    </row>
    <row r="3" spans="1:6" x14ac:dyDescent="0.2">
      <c r="A3" s="43"/>
      <c r="B3" s="42" t="s">
        <v>181</v>
      </c>
      <c r="C3" s="45" t="s">
        <v>182</v>
      </c>
      <c r="D3" s="45" t="s">
        <v>183</v>
      </c>
      <c r="E3" s="45" t="s">
        <v>184</v>
      </c>
      <c r="F3" s="41"/>
    </row>
    <row r="4" spans="1:6" ht="38.25" x14ac:dyDescent="0.2">
      <c r="A4" s="43" t="s">
        <v>185</v>
      </c>
      <c r="B4" s="46" t="s">
        <v>186</v>
      </c>
      <c r="C4" s="49" t="s">
        <v>383</v>
      </c>
      <c r="D4" s="49" t="s">
        <v>384</v>
      </c>
      <c r="E4" s="49" t="s">
        <v>385</v>
      </c>
      <c r="F4" s="41"/>
    </row>
    <row r="5" spans="1:6" x14ac:dyDescent="0.2">
      <c r="A5" s="43"/>
      <c r="B5" s="43"/>
      <c r="C5" s="48"/>
      <c r="D5" s="58"/>
      <c r="E5" s="58"/>
      <c r="F5" s="41"/>
    </row>
    <row r="6" spans="1:6" ht="14.25" customHeight="1" x14ac:dyDescent="0.2">
      <c r="A6" s="43" t="s">
        <v>187</v>
      </c>
      <c r="B6" s="42" t="s">
        <v>188</v>
      </c>
      <c r="C6" s="53" t="s">
        <v>0</v>
      </c>
      <c r="D6" s="51" t="s">
        <v>223</v>
      </c>
      <c r="E6" s="51" t="s">
        <v>225</v>
      </c>
      <c r="F6" s="41"/>
    </row>
    <row r="7" spans="1:6" x14ac:dyDescent="0.2">
      <c r="A7" s="43"/>
      <c r="B7" s="42" t="s">
        <v>190</v>
      </c>
      <c r="C7" s="45" t="s">
        <v>227</v>
      </c>
      <c r="D7" s="45" t="s">
        <v>229</v>
      </c>
      <c r="E7" s="45" t="s">
        <v>231</v>
      </c>
      <c r="F7" s="41"/>
    </row>
    <row r="8" spans="1:6" x14ac:dyDescent="0.2">
      <c r="A8" s="43"/>
      <c r="B8" s="42" t="s">
        <v>191</v>
      </c>
      <c r="C8" s="45" t="s">
        <v>228</v>
      </c>
      <c r="D8" s="45" t="s">
        <v>230</v>
      </c>
      <c r="E8" s="45" t="s">
        <v>232</v>
      </c>
      <c r="F8" s="41"/>
    </row>
    <row r="9" spans="1:6" x14ac:dyDescent="0.2">
      <c r="A9" s="43"/>
      <c r="B9" s="43"/>
      <c r="C9" s="48"/>
      <c r="D9" s="58"/>
      <c r="E9" s="58"/>
      <c r="F9" s="43"/>
    </row>
    <row r="10" spans="1:6" x14ac:dyDescent="0.2">
      <c r="A10" s="43" t="s">
        <v>185</v>
      </c>
      <c r="B10" s="42" t="s">
        <v>192</v>
      </c>
      <c r="C10" s="53" t="s">
        <v>1</v>
      </c>
      <c r="D10" s="45" t="s">
        <v>301</v>
      </c>
      <c r="E10" s="45" t="s">
        <v>234</v>
      </c>
      <c r="F10" s="41"/>
    </row>
    <row r="11" spans="1:6" x14ac:dyDescent="0.2">
      <c r="A11" s="43"/>
      <c r="B11" s="42" t="s">
        <v>193</v>
      </c>
      <c r="C11" s="53" t="s">
        <v>2</v>
      </c>
      <c r="D11" s="45" t="s">
        <v>235</v>
      </c>
      <c r="E11" s="45" t="s">
        <v>235</v>
      </c>
      <c r="F11" s="41"/>
    </row>
    <row r="12" spans="1:6" x14ac:dyDescent="0.2">
      <c r="A12" s="43"/>
      <c r="B12" s="42" t="s">
        <v>194</v>
      </c>
      <c r="C12" s="53" t="s">
        <v>49</v>
      </c>
      <c r="D12" s="45" t="s">
        <v>236</v>
      </c>
      <c r="E12" s="45" t="s">
        <v>236</v>
      </c>
      <c r="F12" s="41"/>
    </row>
    <row r="13" spans="1:6" x14ac:dyDescent="0.2">
      <c r="A13" s="43"/>
      <c r="B13" s="42" t="s">
        <v>195</v>
      </c>
      <c r="C13" s="53" t="s">
        <v>59</v>
      </c>
      <c r="D13" s="45" t="s">
        <v>59</v>
      </c>
      <c r="E13" s="45" t="s">
        <v>237</v>
      </c>
      <c r="F13" s="41"/>
    </row>
    <row r="14" spans="1:6" x14ac:dyDescent="0.2">
      <c r="A14" s="43"/>
      <c r="B14" s="42" t="s">
        <v>196</v>
      </c>
      <c r="C14" s="53" t="s">
        <v>165</v>
      </c>
      <c r="D14" s="45" t="s">
        <v>238</v>
      </c>
      <c r="E14" s="45" t="s">
        <v>238</v>
      </c>
      <c r="F14" s="41"/>
    </row>
    <row r="15" spans="1:6" x14ac:dyDescent="0.2">
      <c r="A15" s="43"/>
      <c r="B15" s="42" t="s">
        <v>197</v>
      </c>
      <c r="C15" s="53" t="s">
        <v>3</v>
      </c>
      <c r="D15" s="45" t="s">
        <v>302</v>
      </c>
      <c r="E15" s="45" t="s">
        <v>239</v>
      </c>
      <c r="F15" s="41"/>
    </row>
    <row r="16" spans="1:6" x14ac:dyDescent="0.2">
      <c r="A16" s="43"/>
      <c r="B16" s="42" t="s">
        <v>198</v>
      </c>
      <c r="C16" s="53" t="s">
        <v>4</v>
      </c>
      <c r="D16" s="45" t="s">
        <v>303</v>
      </c>
      <c r="E16" s="45" t="s">
        <v>240</v>
      </c>
      <c r="F16" s="41"/>
    </row>
    <row r="17" spans="1:6" x14ac:dyDescent="0.2">
      <c r="A17" s="43"/>
      <c r="B17" s="42" t="s">
        <v>199</v>
      </c>
      <c r="C17" s="53" t="s">
        <v>5</v>
      </c>
      <c r="D17" s="45" t="s">
        <v>241</v>
      </c>
      <c r="E17" s="45" t="s">
        <v>241</v>
      </c>
      <c r="F17" s="41"/>
    </row>
    <row r="18" spans="1:6" x14ac:dyDescent="0.2">
      <c r="A18" s="43"/>
      <c r="B18" s="42" t="s">
        <v>200</v>
      </c>
      <c r="C18" s="53" t="s">
        <v>6</v>
      </c>
      <c r="D18" s="45" t="s">
        <v>6</v>
      </c>
      <c r="E18" s="45" t="s">
        <v>242</v>
      </c>
      <c r="F18" s="41"/>
    </row>
    <row r="19" spans="1:6" x14ac:dyDescent="0.2">
      <c r="A19" s="43"/>
      <c r="B19" s="42" t="s">
        <v>201</v>
      </c>
      <c r="C19" s="53" t="s">
        <v>166</v>
      </c>
      <c r="D19" s="45" t="s">
        <v>166</v>
      </c>
      <c r="E19" s="45" t="s">
        <v>243</v>
      </c>
      <c r="F19" s="41"/>
    </row>
    <row r="20" spans="1:6" x14ac:dyDescent="0.2">
      <c r="A20" s="43"/>
      <c r="B20" s="42" t="s">
        <v>202</v>
      </c>
      <c r="C20" s="53" t="s">
        <v>7</v>
      </c>
      <c r="D20" s="45" t="s">
        <v>304</v>
      </c>
      <c r="E20" s="45" t="s">
        <v>244</v>
      </c>
      <c r="F20" s="41"/>
    </row>
    <row r="21" spans="1:6" x14ac:dyDescent="0.2">
      <c r="A21" s="43"/>
      <c r="B21" s="42" t="s">
        <v>203</v>
      </c>
      <c r="C21" s="53" t="s">
        <v>8</v>
      </c>
      <c r="D21" s="45" t="s">
        <v>245</v>
      </c>
      <c r="E21" s="45" t="s">
        <v>245</v>
      </c>
      <c r="F21" s="41"/>
    </row>
    <row r="22" spans="1:6" x14ac:dyDescent="0.2">
      <c r="A22" s="43"/>
      <c r="B22" s="42" t="s">
        <v>204</v>
      </c>
      <c r="C22" s="53" t="s">
        <v>50</v>
      </c>
      <c r="D22" s="45" t="s">
        <v>246</v>
      </c>
      <c r="E22" s="45" t="s">
        <v>246</v>
      </c>
      <c r="F22" s="41"/>
    </row>
    <row r="23" spans="1:6" x14ac:dyDescent="0.2">
      <c r="A23" s="43"/>
      <c r="B23" s="42" t="s">
        <v>205</v>
      </c>
      <c r="C23" s="53" t="s">
        <v>9</v>
      </c>
      <c r="D23" s="45" t="s">
        <v>305</v>
      </c>
      <c r="E23" s="45" t="s">
        <v>247</v>
      </c>
      <c r="F23" s="41"/>
    </row>
    <row r="24" spans="1:6" x14ac:dyDescent="0.2">
      <c r="A24" s="43"/>
      <c r="B24" s="42" t="s">
        <v>206</v>
      </c>
      <c r="C24" s="53" t="s">
        <v>10</v>
      </c>
      <c r="D24" s="45" t="s">
        <v>306</v>
      </c>
      <c r="E24" s="45" t="s">
        <v>248</v>
      </c>
      <c r="F24" s="41"/>
    </row>
    <row r="25" spans="1:6" x14ac:dyDescent="0.2">
      <c r="A25" s="43"/>
      <c r="B25" s="42" t="s">
        <v>207</v>
      </c>
      <c r="C25" s="53" t="s">
        <v>11</v>
      </c>
      <c r="D25" s="45" t="s">
        <v>307</v>
      </c>
      <c r="E25" s="45" t="s">
        <v>249</v>
      </c>
      <c r="F25" s="41"/>
    </row>
    <row r="26" spans="1:6" x14ac:dyDescent="0.2">
      <c r="A26" s="43"/>
      <c r="B26" s="42" t="s">
        <v>208</v>
      </c>
      <c r="C26" s="53" t="s">
        <v>12</v>
      </c>
      <c r="D26" s="45" t="s">
        <v>12</v>
      </c>
      <c r="E26" s="45" t="s">
        <v>250</v>
      </c>
      <c r="F26" s="41"/>
    </row>
    <row r="27" spans="1:6" x14ac:dyDescent="0.2">
      <c r="A27" s="43"/>
      <c r="B27" s="42" t="s">
        <v>209</v>
      </c>
      <c r="C27" s="53" t="s">
        <v>13</v>
      </c>
      <c r="D27" s="45" t="s">
        <v>251</v>
      </c>
      <c r="E27" s="45" t="s">
        <v>251</v>
      </c>
      <c r="F27" s="41"/>
    </row>
    <row r="28" spans="1:6" x14ac:dyDescent="0.2">
      <c r="A28" s="43"/>
      <c r="B28" s="42" t="s">
        <v>210</v>
      </c>
      <c r="C28" s="53" t="s">
        <v>14</v>
      </c>
      <c r="D28" s="45" t="s">
        <v>252</v>
      </c>
      <c r="E28" s="45" t="s">
        <v>252</v>
      </c>
      <c r="F28" s="41"/>
    </row>
    <row r="29" spans="1:6" x14ac:dyDescent="0.2">
      <c r="A29" s="43"/>
      <c r="B29" s="42" t="s">
        <v>211</v>
      </c>
      <c r="C29" s="53" t="s">
        <v>167</v>
      </c>
      <c r="D29" s="45" t="s">
        <v>167</v>
      </c>
      <c r="E29" s="45" t="s">
        <v>167</v>
      </c>
      <c r="F29" s="41"/>
    </row>
    <row r="30" spans="1:6" x14ac:dyDescent="0.2">
      <c r="A30" s="43"/>
      <c r="B30" s="42" t="s">
        <v>212</v>
      </c>
      <c r="C30" s="53" t="s">
        <v>168</v>
      </c>
      <c r="D30" s="45" t="s">
        <v>253</v>
      </c>
      <c r="E30" s="45" t="s">
        <v>253</v>
      </c>
      <c r="F30" s="41"/>
    </row>
    <row r="31" spans="1:6" x14ac:dyDescent="0.2">
      <c r="A31" s="43"/>
      <c r="B31" s="42" t="s">
        <v>213</v>
      </c>
      <c r="C31" s="53" t="s">
        <v>15</v>
      </c>
      <c r="D31" s="45" t="s">
        <v>254</v>
      </c>
      <c r="E31" s="45" t="s">
        <v>254</v>
      </c>
      <c r="F31" s="41"/>
    </row>
    <row r="32" spans="1:6" x14ac:dyDescent="0.2">
      <c r="A32" s="43"/>
      <c r="B32" s="42" t="s">
        <v>214</v>
      </c>
      <c r="C32" s="53" t="s">
        <v>16</v>
      </c>
      <c r="D32" s="45" t="s">
        <v>16</v>
      </c>
      <c r="E32" s="45" t="s">
        <v>255</v>
      </c>
      <c r="F32" s="41"/>
    </row>
    <row r="33" spans="1:6" x14ac:dyDescent="0.2">
      <c r="A33" s="43"/>
      <c r="B33" s="42" t="s">
        <v>215</v>
      </c>
      <c r="C33" s="53" t="s">
        <v>17</v>
      </c>
      <c r="D33" s="45" t="s">
        <v>256</v>
      </c>
      <c r="E33" s="45" t="s">
        <v>256</v>
      </c>
      <c r="F33" s="41"/>
    </row>
    <row r="34" spans="1:6" x14ac:dyDescent="0.2">
      <c r="A34" s="43"/>
      <c r="B34" s="42" t="s">
        <v>216</v>
      </c>
      <c r="C34" s="53" t="s">
        <v>18</v>
      </c>
      <c r="D34" s="45" t="s">
        <v>308</v>
      </c>
      <c r="E34" s="45" t="s">
        <v>257</v>
      </c>
      <c r="F34" s="41"/>
    </row>
    <row r="35" spans="1:6" x14ac:dyDescent="0.2">
      <c r="A35" s="43"/>
      <c r="B35" s="42" t="s">
        <v>217</v>
      </c>
      <c r="C35" s="53" t="s">
        <v>19</v>
      </c>
      <c r="D35" s="45" t="s">
        <v>258</v>
      </c>
      <c r="E35" s="45" t="s">
        <v>258</v>
      </c>
      <c r="F35" s="41"/>
    </row>
    <row r="36" spans="1:6" x14ac:dyDescent="0.2">
      <c r="A36" s="43"/>
      <c r="B36" s="42" t="s">
        <v>218</v>
      </c>
      <c r="C36" s="53" t="s">
        <v>60</v>
      </c>
      <c r="D36" s="45" t="s">
        <v>259</v>
      </c>
      <c r="E36" s="45" t="s">
        <v>259</v>
      </c>
      <c r="F36" s="41"/>
    </row>
    <row r="37" spans="1:6" x14ac:dyDescent="0.2">
      <c r="A37" s="43"/>
      <c r="B37" s="42" t="s">
        <v>336</v>
      </c>
      <c r="C37" s="53" t="s">
        <v>169</v>
      </c>
      <c r="D37" s="45" t="s">
        <v>309</v>
      </c>
      <c r="E37" s="45" t="s">
        <v>260</v>
      </c>
      <c r="F37" s="41"/>
    </row>
    <row r="38" spans="1:6" x14ac:dyDescent="0.2">
      <c r="A38" s="43"/>
      <c r="B38" s="42" t="s">
        <v>337</v>
      </c>
      <c r="C38" s="53" t="s">
        <v>20</v>
      </c>
      <c r="D38" s="45" t="s">
        <v>261</v>
      </c>
      <c r="E38" s="45" t="s">
        <v>261</v>
      </c>
      <c r="F38" s="41"/>
    </row>
    <row r="39" spans="1:6" x14ac:dyDescent="0.2">
      <c r="A39" s="43"/>
      <c r="B39" s="42" t="s">
        <v>338</v>
      </c>
      <c r="C39" s="53" t="s">
        <v>61</v>
      </c>
      <c r="D39" s="45" t="s">
        <v>61</v>
      </c>
      <c r="E39" s="45" t="s">
        <v>61</v>
      </c>
      <c r="F39" s="41"/>
    </row>
    <row r="40" spans="1:6" x14ac:dyDescent="0.2">
      <c r="A40" s="43"/>
      <c r="B40" s="42" t="s">
        <v>339</v>
      </c>
      <c r="C40" s="53" t="s">
        <v>51</v>
      </c>
      <c r="D40" s="45" t="s">
        <v>262</v>
      </c>
      <c r="E40" s="45" t="s">
        <v>262</v>
      </c>
      <c r="F40" s="41"/>
    </row>
    <row r="41" spans="1:6" x14ac:dyDescent="0.2">
      <c r="A41" s="43"/>
      <c r="B41" s="42" t="s">
        <v>340</v>
      </c>
      <c r="C41" s="53" t="s">
        <v>21</v>
      </c>
      <c r="D41" s="45" t="s">
        <v>21</v>
      </c>
      <c r="E41" s="45" t="s">
        <v>21</v>
      </c>
      <c r="F41" s="41"/>
    </row>
    <row r="42" spans="1:6" x14ac:dyDescent="0.2">
      <c r="A42" s="43"/>
      <c r="B42" s="42" t="s">
        <v>341</v>
      </c>
      <c r="C42" s="53" t="s">
        <v>52</v>
      </c>
      <c r="D42" s="45" t="s">
        <v>263</v>
      </c>
      <c r="E42" s="45" t="s">
        <v>263</v>
      </c>
      <c r="F42" s="41"/>
    </row>
    <row r="43" spans="1:6" x14ac:dyDescent="0.2">
      <c r="A43" s="43"/>
      <c r="B43" s="42" t="s">
        <v>342</v>
      </c>
      <c r="C43" s="53" t="s">
        <v>22</v>
      </c>
      <c r="D43" s="45" t="s">
        <v>22</v>
      </c>
      <c r="E43" s="45" t="s">
        <v>264</v>
      </c>
      <c r="F43" s="41"/>
    </row>
    <row r="44" spans="1:6" x14ac:dyDescent="0.2">
      <c r="A44" s="43"/>
      <c r="B44" s="42" t="s">
        <v>343</v>
      </c>
      <c r="C44" s="53" t="s">
        <v>23</v>
      </c>
      <c r="D44" s="45" t="s">
        <v>310</v>
      </c>
      <c r="E44" s="45" t="s">
        <v>23</v>
      </c>
      <c r="F44" s="41"/>
    </row>
    <row r="45" spans="1:6" x14ac:dyDescent="0.2">
      <c r="A45" s="43"/>
      <c r="B45" s="42" t="s">
        <v>344</v>
      </c>
      <c r="C45" s="53" t="s">
        <v>53</v>
      </c>
      <c r="D45" s="45" t="s">
        <v>53</v>
      </c>
      <c r="E45" s="45" t="s">
        <v>53</v>
      </c>
      <c r="F45" s="41"/>
    </row>
    <row r="46" spans="1:6" x14ac:dyDescent="0.2">
      <c r="A46" s="43"/>
      <c r="B46" s="42" t="s">
        <v>345</v>
      </c>
      <c r="C46" s="53" t="s">
        <v>62</v>
      </c>
      <c r="D46" s="45" t="s">
        <v>311</v>
      </c>
      <c r="E46" s="45" t="s">
        <v>265</v>
      </c>
      <c r="F46" s="41"/>
    </row>
    <row r="47" spans="1:6" x14ac:dyDescent="0.2">
      <c r="A47" s="43"/>
      <c r="B47" s="42" t="s">
        <v>346</v>
      </c>
      <c r="C47" s="53" t="s">
        <v>54</v>
      </c>
      <c r="D47" s="45" t="s">
        <v>312</v>
      </c>
      <c r="E47" s="45" t="s">
        <v>266</v>
      </c>
      <c r="F47" s="41"/>
    </row>
    <row r="48" spans="1:6" x14ac:dyDescent="0.2">
      <c r="A48" s="43"/>
      <c r="B48" s="42" t="s">
        <v>347</v>
      </c>
      <c r="C48" s="53" t="s">
        <v>24</v>
      </c>
      <c r="D48" s="45" t="s">
        <v>313</v>
      </c>
      <c r="E48" s="45" t="s">
        <v>267</v>
      </c>
      <c r="F48" s="41"/>
    </row>
    <row r="49" spans="1:6" x14ac:dyDescent="0.2">
      <c r="A49" s="43"/>
      <c r="B49" s="42" t="s">
        <v>348</v>
      </c>
      <c r="C49" s="53" t="s">
        <v>25</v>
      </c>
      <c r="D49" s="45" t="s">
        <v>268</v>
      </c>
      <c r="E49" s="45" t="s">
        <v>268</v>
      </c>
      <c r="F49" s="41"/>
    </row>
    <row r="50" spans="1:6" x14ac:dyDescent="0.2">
      <c r="A50" s="43"/>
      <c r="B50" s="42" t="s">
        <v>349</v>
      </c>
      <c r="C50" s="53" t="s">
        <v>63</v>
      </c>
      <c r="D50" s="45" t="s">
        <v>63</v>
      </c>
      <c r="E50" s="45" t="s">
        <v>63</v>
      </c>
      <c r="F50" s="41"/>
    </row>
    <row r="51" spans="1:6" x14ac:dyDescent="0.2">
      <c r="A51" s="43"/>
      <c r="B51" s="42" t="s">
        <v>350</v>
      </c>
      <c r="C51" s="53" t="s">
        <v>26</v>
      </c>
      <c r="D51" s="45" t="s">
        <v>269</v>
      </c>
      <c r="E51" s="45" t="s">
        <v>269</v>
      </c>
      <c r="F51" s="41"/>
    </row>
    <row r="52" spans="1:6" x14ac:dyDescent="0.2">
      <c r="A52" s="43"/>
      <c r="B52" s="42" t="s">
        <v>351</v>
      </c>
      <c r="C52" s="53" t="s">
        <v>27</v>
      </c>
      <c r="D52" s="45" t="s">
        <v>314</v>
      </c>
      <c r="E52" s="45" t="s">
        <v>270</v>
      </c>
      <c r="F52" s="41"/>
    </row>
    <row r="53" spans="1:6" x14ac:dyDescent="0.2">
      <c r="A53" s="43"/>
      <c r="B53" s="42" t="s">
        <v>352</v>
      </c>
      <c r="C53" s="53" t="s">
        <v>28</v>
      </c>
      <c r="D53" s="45" t="s">
        <v>315</v>
      </c>
      <c r="E53" s="45" t="s">
        <v>271</v>
      </c>
      <c r="F53" s="41"/>
    </row>
    <row r="54" spans="1:6" x14ac:dyDescent="0.2">
      <c r="A54" s="43"/>
      <c r="B54" s="42" t="s">
        <v>353</v>
      </c>
      <c r="C54" s="53" t="s">
        <v>29</v>
      </c>
      <c r="D54" s="45" t="s">
        <v>29</v>
      </c>
      <c r="E54" s="45" t="s">
        <v>272</v>
      </c>
      <c r="F54" s="41"/>
    </row>
    <row r="55" spans="1:6" x14ac:dyDescent="0.2">
      <c r="A55" s="43"/>
      <c r="B55" s="42" t="s">
        <v>354</v>
      </c>
      <c r="C55" s="53" t="s">
        <v>30</v>
      </c>
      <c r="D55" s="45" t="s">
        <v>316</v>
      </c>
      <c r="E55" s="45" t="s">
        <v>273</v>
      </c>
      <c r="F55" s="41"/>
    </row>
    <row r="56" spans="1:6" x14ac:dyDescent="0.2">
      <c r="A56" s="43"/>
      <c r="B56" s="42" t="s">
        <v>355</v>
      </c>
      <c r="C56" s="53" t="s">
        <v>31</v>
      </c>
      <c r="D56" s="45" t="s">
        <v>274</v>
      </c>
      <c r="E56" s="45" t="s">
        <v>274</v>
      </c>
      <c r="F56" s="41"/>
    </row>
    <row r="57" spans="1:6" x14ac:dyDescent="0.2">
      <c r="A57" s="43"/>
      <c r="B57" s="42" t="s">
        <v>356</v>
      </c>
      <c r="C57" s="53" t="s">
        <v>170</v>
      </c>
      <c r="D57" s="45" t="s">
        <v>275</v>
      </c>
      <c r="E57" s="45" t="s">
        <v>275</v>
      </c>
      <c r="F57" s="41"/>
    </row>
    <row r="58" spans="1:6" x14ac:dyDescent="0.2">
      <c r="A58" s="43"/>
      <c r="B58" s="42" t="s">
        <v>357</v>
      </c>
      <c r="C58" s="53" t="s">
        <v>32</v>
      </c>
      <c r="D58" s="45" t="s">
        <v>276</v>
      </c>
      <c r="E58" s="45" t="s">
        <v>276</v>
      </c>
      <c r="F58" s="41"/>
    </row>
    <row r="59" spans="1:6" x14ac:dyDescent="0.2">
      <c r="A59" s="43"/>
      <c r="B59" s="42" t="s">
        <v>358</v>
      </c>
      <c r="C59" s="53" t="s">
        <v>33</v>
      </c>
      <c r="D59" s="45" t="s">
        <v>317</v>
      </c>
      <c r="E59" s="45" t="s">
        <v>277</v>
      </c>
      <c r="F59" s="41"/>
    </row>
    <row r="60" spans="1:6" x14ac:dyDescent="0.2">
      <c r="A60" s="43"/>
      <c r="B60" s="42" t="s">
        <v>359</v>
      </c>
      <c r="C60" s="53" t="s">
        <v>55</v>
      </c>
      <c r="D60" s="45" t="s">
        <v>278</v>
      </c>
      <c r="E60" s="45" t="s">
        <v>278</v>
      </c>
      <c r="F60" s="41"/>
    </row>
    <row r="61" spans="1:6" x14ac:dyDescent="0.2">
      <c r="A61" s="43"/>
      <c r="B61" s="42" t="s">
        <v>360</v>
      </c>
      <c r="C61" s="53" t="s">
        <v>34</v>
      </c>
      <c r="D61" s="45" t="s">
        <v>34</v>
      </c>
      <c r="E61" s="45" t="s">
        <v>279</v>
      </c>
      <c r="F61" s="41"/>
    </row>
    <row r="62" spans="1:6" x14ac:dyDescent="0.2">
      <c r="A62" s="43"/>
      <c r="B62" s="42" t="s">
        <v>361</v>
      </c>
      <c r="C62" s="53" t="s">
        <v>35</v>
      </c>
      <c r="D62" s="45" t="s">
        <v>318</v>
      </c>
      <c r="E62" s="45" t="s">
        <v>280</v>
      </c>
      <c r="F62" s="41"/>
    </row>
    <row r="63" spans="1:6" x14ac:dyDescent="0.2">
      <c r="A63" s="43"/>
      <c r="B63" s="42" t="s">
        <v>362</v>
      </c>
      <c r="C63" s="59" t="s">
        <v>36</v>
      </c>
      <c r="D63" s="45" t="s">
        <v>281</v>
      </c>
      <c r="E63" s="45" t="s">
        <v>281</v>
      </c>
      <c r="F63" s="41"/>
    </row>
    <row r="64" spans="1:6" x14ac:dyDescent="0.2">
      <c r="A64" s="43"/>
      <c r="B64" s="42" t="s">
        <v>363</v>
      </c>
      <c r="C64" s="53" t="s">
        <v>37</v>
      </c>
      <c r="D64" s="45" t="s">
        <v>282</v>
      </c>
      <c r="E64" s="45" t="s">
        <v>282</v>
      </c>
      <c r="F64" s="41"/>
    </row>
    <row r="65" spans="1:6" x14ac:dyDescent="0.2">
      <c r="A65" s="43"/>
      <c r="B65" s="42" t="s">
        <v>364</v>
      </c>
      <c r="C65" s="53" t="s">
        <v>171</v>
      </c>
      <c r="D65" s="45" t="s">
        <v>319</v>
      </c>
      <c r="E65" s="45" t="s">
        <v>283</v>
      </c>
      <c r="F65" s="41"/>
    </row>
    <row r="66" spans="1:6" x14ac:dyDescent="0.2">
      <c r="A66" s="43"/>
      <c r="B66" s="42" t="s">
        <v>365</v>
      </c>
      <c r="C66" s="53" t="s">
        <v>172</v>
      </c>
      <c r="D66" s="45" t="s">
        <v>320</v>
      </c>
      <c r="E66" s="45" t="s">
        <v>284</v>
      </c>
      <c r="F66" s="41"/>
    </row>
    <row r="67" spans="1:6" x14ac:dyDescent="0.2">
      <c r="A67" s="43"/>
      <c r="B67" s="42" t="s">
        <v>366</v>
      </c>
      <c r="C67" s="53" t="s">
        <v>38</v>
      </c>
      <c r="D67" s="45" t="s">
        <v>321</v>
      </c>
      <c r="E67" s="45" t="s">
        <v>285</v>
      </c>
      <c r="F67" s="41"/>
    </row>
    <row r="68" spans="1:6" x14ac:dyDescent="0.2">
      <c r="A68" s="43"/>
      <c r="B68" s="42" t="s">
        <v>367</v>
      </c>
      <c r="C68" s="53" t="s">
        <v>173</v>
      </c>
      <c r="D68" s="45" t="s">
        <v>322</v>
      </c>
      <c r="E68" s="45" t="s">
        <v>286</v>
      </c>
      <c r="F68" s="41"/>
    </row>
    <row r="69" spans="1:6" x14ac:dyDescent="0.2">
      <c r="A69" s="43"/>
      <c r="B69" s="42" t="s">
        <v>368</v>
      </c>
      <c r="C69" s="53" t="s">
        <v>39</v>
      </c>
      <c r="D69" s="45" t="s">
        <v>323</v>
      </c>
      <c r="E69" s="45" t="s">
        <v>287</v>
      </c>
      <c r="F69" s="41"/>
    </row>
    <row r="70" spans="1:6" x14ac:dyDescent="0.2">
      <c r="A70" s="43"/>
      <c r="B70" s="42" t="s">
        <v>369</v>
      </c>
      <c r="C70" s="53" t="s">
        <v>40</v>
      </c>
      <c r="D70" s="45" t="s">
        <v>324</v>
      </c>
      <c r="E70" s="45" t="s">
        <v>288</v>
      </c>
      <c r="F70" s="41"/>
    </row>
    <row r="71" spans="1:6" x14ac:dyDescent="0.2">
      <c r="A71" s="43"/>
      <c r="B71" s="42" t="s">
        <v>370</v>
      </c>
      <c r="C71" s="53" t="s">
        <v>41</v>
      </c>
      <c r="D71" s="45" t="s">
        <v>325</v>
      </c>
      <c r="E71" s="45" t="s">
        <v>289</v>
      </c>
      <c r="F71" s="41"/>
    </row>
    <row r="72" spans="1:6" x14ac:dyDescent="0.2">
      <c r="A72" s="43"/>
      <c r="B72" s="42" t="s">
        <v>371</v>
      </c>
      <c r="C72" s="53" t="s">
        <v>42</v>
      </c>
      <c r="D72" s="45" t="s">
        <v>326</v>
      </c>
      <c r="E72" s="45" t="s">
        <v>290</v>
      </c>
      <c r="F72" s="41"/>
    </row>
    <row r="73" spans="1:6" x14ac:dyDescent="0.2">
      <c r="A73" s="43"/>
      <c r="B73" s="42" t="s">
        <v>372</v>
      </c>
      <c r="C73" s="53" t="s">
        <v>44</v>
      </c>
      <c r="D73" s="45" t="s">
        <v>327</v>
      </c>
      <c r="E73" s="45" t="s">
        <v>291</v>
      </c>
      <c r="F73" s="41"/>
    </row>
    <row r="74" spans="1:6" x14ac:dyDescent="0.2">
      <c r="A74" s="43"/>
      <c r="B74" s="42" t="s">
        <v>373</v>
      </c>
      <c r="C74" s="53" t="s">
        <v>43</v>
      </c>
      <c r="D74" s="45" t="s">
        <v>328</v>
      </c>
      <c r="E74" s="45" t="s">
        <v>292</v>
      </c>
      <c r="F74" s="41"/>
    </row>
    <row r="75" spans="1:6" x14ac:dyDescent="0.2">
      <c r="A75" s="43"/>
      <c r="B75" s="42" t="s">
        <v>374</v>
      </c>
      <c r="C75" s="53" t="s">
        <v>45</v>
      </c>
      <c r="D75" s="45" t="s">
        <v>329</v>
      </c>
      <c r="E75" s="45" t="s">
        <v>293</v>
      </c>
      <c r="F75" s="41"/>
    </row>
    <row r="76" spans="1:6" x14ac:dyDescent="0.2">
      <c r="A76" s="43"/>
      <c r="B76" s="42" t="s">
        <v>375</v>
      </c>
      <c r="C76" s="53" t="s">
        <v>64</v>
      </c>
      <c r="D76" s="45" t="s">
        <v>330</v>
      </c>
      <c r="E76" s="45" t="s">
        <v>294</v>
      </c>
      <c r="F76" s="41"/>
    </row>
    <row r="77" spans="1:6" x14ac:dyDescent="0.2">
      <c r="A77" s="43"/>
      <c r="B77" s="42" t="s">
        <v>376</v>
      </c>
      <c r="C77" s="53" t="s">
        <v>46</v>
      </c>
      <c r="D77" s="45" t="s">
        <v>295</v>
      </c>
      <c r="E77" s="45" t="s">
        <v>295</v>
      </c>
      <c r="F77" s="41"/>
    </row>
    <row r="78" spans="1:6" x14ac:dyDescent="0.2">
      <c r="A78" s="43"/>
      <c r="B78" s="42" t="s">
        <v>377</v>
      </c>
      <c r="C78" s="53" t="s">
        <v>47</v>
      </c>
      <c r="D78" s="45" t="s">
        <v>331</v>
      </c>
      <c r="E78" s="45" t="s">
        <v>296</v>
      </c>
      <c r="F78" s="41"/>
    </row>
    <row r="79" spans="1:6" x14ac:dyDescent="0.2">
      <c r="A79" s="43"/>
      <c r="B79" s="42" t="s">
        <v>378</v>
      </c>
      <c r="C79" s="53" t="s">
        <v>65</v>
      </c>
      <c r="D79" s="45" t="s">
        <v>332</v>
      </c>
      <c r="E79" s="45" t="s">
        <v>297</v>
      </c>
      <c r="F79" s="41"/>
    </row>
    <row r="80" spans="1:6" x14ac:dyDescent="0.2">
      <c r="A80" s="43"/>
      <c r="B80" s="42" t="s">
        <v>379</v>
      </c>
      <c r="C80" s="53" t="s">
        <v>174</v>
      </c>
      <c r="D80" s="45" t="s">
        <v>333</v>
      </c>
      <c r="E80" s="45" t="s">
        <v>298</v>
      </c>
      <c r="F80" s="41"/>
    </row>
    <row r="81" spans="1:6" x14ac:dyDescent="0.2">
      <c r="A81" s="43"/>
      <c r="B81" s="42" t="s">
        <v>380</v>
      </c>
      <c r="C81" s="53" t="s">
        <v>48</v>
      </c>
      <c r="D81" s="45" t="s">
        <v>334</v>
      </c>
      <c r="E81" s="45" t="s">
        <v>299</v>
      </c>
      <c r="F81" s="41"/>
    </row>
    <row r="82" spans="1:6" x14ac:dyDescent="0.2">
      <c r="A82" s="43"/>
      <c r="B82" s="42" t="s">
        <v>381</v>
      </c>
      <c r="C82" s="53" t="s">
        <v>56</v>
      </c>
      <c r="D82" s="45" t="s">
        <v>335</v>
      </c>
      <c r="E82" s="45" t="s">
        <v>300</v>
      </c>
      <c r="F82" s="41"/>
    </row>
    <row r="83" spans="1:6" x14ac:dyDescent="0.2">
      <c r="A83" s="43"/>
      <c r="B83" s="42" t="s">
        <v>382</v>
      </c>
      <c r="C83" s="45" t="s">
        <v>57</v>
      </c>
      <c r="D83" s="45" t="s">
        <v>57</v>
      </c>
      <c r="E83" s="45" t="s">
        <v>189</v>
      </c>
      <c r="F83" s="41"/>
    </row>
    <row r="84" spans="1:6" x14ac:dyDescent="0.2">
      <c r="A84" s="41"/>
      <c r="B84" s="41"/>
      <c r="C84" s="48"/>
      <c r="D84" s="48"/>
      <c r="E84" s="48"/>
      <c r="F84" s="41"/>
    </row>
    <row r="85" spans="1:6" x14ac:dyDescent="0.2">
      <c r="A85" s="41" t="s">
        <v>187</v>
      </c>
      <c r="B85" s="42" t="s">
        <v>219</v>
      </c>
      <c r="C85" s="45" t="s">
        <v>58</v>
      </c>
      <c r="D85" s="45" t="s">
        <v>222</v>
      </c>
      <c r="E85" s="45" t="s">
        <v>233</v>
      </c>
      <c r="F85" s="41"/>
    </row>
    <row r="86" spans="1:6" x14ac:dyDescent="0.2">
      <c r="A86" s="41" t="s">
        <v>185</v>
      </c>
      <c r="B86" s="47" t="s">
        <v>220</v>
      </c>
      <c r="C86" s="50" t="s">
        <v>221</v>
      </c>
      <c r="D86" s="50" t="s">
        <v>224</v>
      </c>
      <c r="E86" s="50" t="s">
        <v>226</v>
      </c>
      <c r="F86" s="41"/>
    </row>
    <row r="87" spans="1:6" x14ac:dyDescent="0.2">
      <c r="A87" s="41"/>
      <c r="B87" s="41"/>
      <c r="C87" s="48"/>
      <c r="D87" s="48"/>
      <c r="E87" s="48"/>
      <c r="F87" s="41"/>
    </row>
    <row r="88" spans="1:6" x14ac:dyDescent="0.2">
      <c r="A88" s="43"/>
      <c r="B88" s="44"/>
      <c r="C88" s="48"/>
      <c r="D88" s="48"/>
      <c r="E88" s="48"/>
      <c r="F88" s="4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nutzerdefinierte_x0020_ID xmlns="a85bdc46-611b-4a7e-936f-e8248c6e1bca">1009</Benutzerdefinierte_x0020_ID>
    <Kategorie xmlns="a85bdc46-611b-4a7e-936f-e8248c6e1bca">Beherbergungsstatistik</Kategorie>
    <Titel_DE xmlns="a85bdc46-611b-4a7e-936f-e8248c6e1bca">Hotel- und Kurbetriebe Nachfrage nach allen Herkunftsländern, 2011-2023</Titel_DE>
    <PublishingExpirationDate xmlns="http://schemas.microsoft.com/sharepoint/v3" xsi:nil="true"/>
    <PublishingStartDate xmlns="http://schemas.microsoft.com/sharepoint/v3" xsi:nil="true"/>
    <Titel_IT xmlns="a85bdc46-611b-4a7e-936f-e8248c6e1bca">Alberghi e stabilimenti di cura, domanda per pase di provenienza, 2011-2023</Titel_IT>
    <Titel_RM xmlns="a85bdc46-611b-4a7e-936f-e8248c6e1bca">Hotels e manaschis da cura, dumonda tenor tut ils pajais d'origin, 2011-2023</Titel_R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C7E3B5B685244E9F316DC5AF52F3F3" ma:contentTypeVersion="6" ma:contentTypeDescription="Ein neues Dokument erstellen." ma:contentTypeScope="" ma:versionID="5922a524ea719d7172c03bd4767f06ed">
  <xsd:schema xmlns:xsd="http://www.w3.org/2001/XMLSchema" xmlns:xs="http://www.w3.org/2001/XMLSchema" xmlns:p="http://schemas.microsoft.com/office/2006/metadata/properties" xmlns:ns1="http://schemas.microsoft.com/sharepoint/v3" xmlns:ns2="a85bdc46-611b-4a7e-936f-e8248c6e1bca" targetNamespace="http://schemas.microsoft.com/office/2006/metadata/properties" ma:root="true" ma:fieldsID="2f5bd5d7e51ad7ad358f4884b85fdf5e" ns1:_="" ns2:_="">
    <xsd:import namespace="http://schemas.microsoft.com/sharepoint/v3"/>
    <xsd:import namespace="a85bdc46-611b-4a7e-936f-e8248c6e1bc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bdc46-611b-4a7e-936f-e8248c6e1bca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564E9-83D9-4A5B-AD6E-D6CC3C8A5FB1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9bbc5c3-42c9-4c30-b7a3-3f0c5e2a537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C36A01-610E-4B43-8971-71723BB9ECD7}"/>
</file>

<file path=customXml/itemProps3.xml><?xml version="1.0" encoding="utf-8"?>
<ds:datastoreItem xmlns:ds="http://schemas.openxmlformats.org/officeDocument/2006/customXml" ds:itemID="{90951DA3-C2BC-4D20-A19E-83B61EA8E87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BEDB196-A845-45FB-A17D-946DF0890D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Herkunftsländer</vt:lpstr>
      <vt:lpstr>Uebersetzungen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Nachfrage nach Herkunftsländern</dc:title>
  <dc:creator>Gianotti Stefano (AWT GR)</dc:creator>
  <cp:lastModifiedBy>Stricker Luzius</cp:lastModifiedBy>
  <dcterms:created xsi:type="dcterms:W3CDTF">2024-08-21T08:51:30Z</dcterms:created>
  <dcterms:modified xsi:type="dcterms:W3CDTF">2024-08-22T05:34:20Z</dcterms:modified>
  <cp:category>Beherbergungsstatistik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0x01010061C7E3B5B685244E9F316DC5AF52F3F3</vt:lpwstr>
  </property>
</Properties>
</file>